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E:\_Work 23 06 22\2023 BN 11 - ul. Tyršova - nám.TGM\rozpočet do VŘ\"/>
    </mc:Choice>
  </mc:AlternateContent>
  <xr:revisionPtr revIDLastSave="0" documentId="13_ncr:1_{BBF382FA-08FC-4119-9E50-4475723A966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N11 - Benešov - ul. Ty..." sheetId="2" r:id="rId2"/>
  </sheets>
  <definedNames>
    <definedName name="_xlnm._FilterDatabase" localSheetId="1" hidden="1">'N11 - Benešov - ul. Ty...'!$C$119:$K$183</definedName>
    <definedName name="_xlnm.Print_Titles" localSheetId="1">'N11 - Benešov - ul. Ty...'!$119:$119</definedName>
    <definedName name="_xlnm.Print_Titles" localSheetId="0">'Rekapitulace stavby'!$92:$92</definedName>
    <definedName name="_xlnm.Print_Area" localSheetId="1">'N11 - Benešov - ul. Ty...'!$C$4:$J$76,'N11 - Benešov - ul. Ty...'!$C$109:$J$183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T178" i="2"/>
  <c r="R179" i="2"/>
  <c r="R178" i="2"/>
  <c r="P179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90" i="2"/>
  <c r="J21" i="2"/>
  <c r="J19" i="2"/>
  <c r="E19" i="2"/>
  <c r="J116" i="2"/>
  <c r="J18" i="2"/>
  <c r="J16" i="2"/>
  <c r="E16" i="2"/>
  <c r="F117" i="2"/>
  <c r="J15" i="2"/>
  <c r="J13" i="2"/>
  <c r="E13" i="2"/>
  <c r="F89" i="2"/>
  <c r="J12" i="2"/>
  <c r="J10" i="2"/>
  <c r="J114" i="2"/>
  <c r="L90" i="1"/>
  <c r="AM90" i="1"/>
  <c r="AM89" i="1"/>
  <c r="L89" i="1"/>
  <c r="AM87" i="1"/>
  <c r="L87" i="1"/>
  <c r="L85" i="1"/>
  <c r="L84" i="1"/>
  <c r="BK146" i="2"/>
  <c r="J176" i="2"/>
  <c r="BK141" i="2"/>
  <c r="BK156" i="2"/>
  <c r="J138" i="2"/>
  <c r="J167" i="2"/>
  <c r="J168" i="2"/>
  <c r="BK128" i="2"/>
  <c r="J141" i="2"/>
  <c r="BK174" i="2"/>
  <c r="J183" i="2"/>
  <c r="BK163" i="2"/>
  <c r="BK162" i="2"/>
  <c r="J143" i="2"/>
  <c r="J162" i="2"/>
  <c r="BK148" i="2"/>
  <c r="BK158" i="2"/>
  <c r="BK172" i="2"/>
  <c r="J139" i="2"/>
  <c r="J179" i="2"/>
  <c r="J130" i="2"/>
  <c r="BK168" i="2"/>
  <c r="AS94" i="1"/>
  <c r="J146" i="2"/>
  <c r="BK183" i="2"/>
  <c r="BK154" i="2"/>
  <c r="BK176" i="2"/>
  <c r="BK144" i="2"/>
  <c r="J154" i="2"/>
  <c r="BK145" i="2"/>
  <c r="BK136" i="2"/>
  <c r="J158" i="2"/>
  <c r="BK149" i="2"/>
  <c r="J163" i="2"/>
  <c r="J172" i="2"/>
  <c r="J181" i="2"/>
  <c r="J156" i="2"/>
  <c r="BK167" i="2"/>
  <c r="BK123" i="2"/>
  <c r="J128" i="2"/>
  <c r="J144" i="2"/>
  <c r="J148" i="2"/>
  <c r="BK181" i="2"/>
  <c r="BK139" i="2"/>
  <c r="BK179" i="2"/>
  <c r="BK143" i="2"/>
  <c r="J174" i="2"/>
  <c r="BK138" i="2"/>
  <c r="J149" i="2"/>
  <c r="J182" i="2"/>
  <c r="BK182" i="2"/>
  <c r="J145" i="2"/>
  <c r="BK130" i="2"/>
  <c r="J123" i="2"/>
  <c r="J164" i="2"/>
  <c r="BK164" i="2"/>
  <c r="J136" i="2"/>
  <c r="P122" i="2" l="1"/>
  <c r="R147" i="2"/>
  <c r="BK122" i="2"/>
  <c r="P137" i="2"/>
  <c r="P153" i="2"/>
  <c r="R122" i="2"/>
  <c r="BK147" i="2"/>
  <c r="J147" i="2"/>
  <c r="J98" i="2" s="1"/>
  <c r="P147" i="2"/>
  <c r="T153" i="2"/>
  <c r="T166" i="2"/>
  <c r="P180" i="2"/>
  <c r="BK137" i="2"/>
  <c r="J137" i="2" s="1"/>
  <c r="J97" i="2" s="1"/>
  <c r="R137" i="2"/>
  <c r="BK153" i="2"/>
  <c r="J153" i="2"/>
  <c r="J99" i="2"/>
  <c r="BK166" i="2"/>
  <c r="J166" i="2"/>
  <c r="J100" i="2" s="1"/>
  <c r="P166" i="2"/>
  <c r="BK180" i="2"/>
  <c r="J180" i="2"/>
  <c r="J102" i="2"/>
  <c r="R180" i="2"/>
  <c r="T122" i="2"/>
  <c r="T137" i="2"/>
  <c r="T147" i="2"/>
  <c r="R153" i="2"/>
  <c r="R166" i="2"/>
  <c r="T180" i="2"/>
  <c r="BK178" i="2"/>
  <c r="J178" i="2"/>
  <c r="J101" i="2"/>
  <c r="J87" i="2"/>
  <c r="BE148" i="2"/>
  <c r="BE162" i="2"/>
  <c r="BE136" i="2"/>
  <c r="BE139" i="2"/>
  <c r="BE141" i="2"/>
  <c r="BE146" i="2"/>
  <c r="BE156" i="2"/>
  <c r="BE163" i="2"/>
  <c r="BE172" i="2"/>
  <c r="BE182" i="2"/>
  <c r="BE183" i="2"/>
  <c r="BE138" i="2"/>
  <c r="BE164" i="2"/>
  <c r="BE176" i="2"/>
  <c r="BE181" i="2"/>
  <c r="F90" i="2"/>
  <c r="F116" i="2"/>
  <c r="J89" i="2"/>
  <c r="BE143" i="2"/>
  <c r="BE144" i="2"/>
  <c r="BE145" i="2"/>
  <c r="BE154" i="2"/>
  <c r="BE179" i="2"/>
  <c r="J117" i="2"/>
  <c r="BE128" i="2"/>
  <c r="BE130" i="2"/>
  <c r="BE158" i="2"/>
  <c r="BE167" i="2"/>
  <c r="BE174" i="2"/>
  <c r="BE123" i="2"/>
  <c r="BE149" i="2"/>
  <c r="BE168" i="2"/>
  <c r="F34" i="2"/>
  <c r="BC95" i="1"/>
  <c r="BC94" i="1" s="1"/>
  <c r="AY94" i="1" s="1"/>
  <c r="F35" i="2"/>
  <c r="BD95" i="1" s="1"/>
  <c r="BD94" i="1" s="1"/>
  <c r="W33" i="1" s="1"/>
  <c r="J32" i="2"/>
  <c r="AW95" i="1"/>
  <c r="F33" i="2"/>
  <c r="BB95" i="1"/>
  <c r="BB94" i="1" s="1"/>
  <c r="W31" i="1" s="1"/>
  <c r="F32" i="2"/>
  <c r="BA95" i="1"/>
  <c r="BA94" i="1" s="1"/>
  <c r="W30" i="1" s="1"/>
  <c r="BK121" i="2" l="1"/>
  <c r="BK120" i="2"/>
  <c r="J120" i="2" s="1"/>
  <c r="J94" i="2" s="1"/>
  <c r="R121" i="2"/>
  <c r="R120" i="2"/>
  <c r="T121" i="2"/>
  <c r="T120" i="2"/>
  <c r="P121" i="2"/>
  <c r="P120" i="2"/>
  <c r="AU95" i="1" s="1"/>
  <c r="AU94" i="1" s="1"/>
  <c r="J122" i="2"/>
  <c r="J96" i="2"/>
  <c r="AW94" i="1"/>
  <c r="AK30" i="1"/>
  <c r="F31" i="2"/>
  <c r="AZ95" i="1"/>
  <c r="AZ94" i="1" s="1"/>
  <c r="W29" i="1" s="1"/>
  <c r="AX94" i="1"/>
  <c r="W32" i="1"/>
  <c r="J31" i="2"/>
  <c r="AV95" i="1" s="1"/>
  <c r="AT95" i="1" s="1"/>
  <c r="J121" i="2" l="1"/>
  <c r="J95" i="2"/>
  <c r="J28" i="2"/>
  <c r="AG95" i="1" s="1"/>
  <c r="AG94" i="1" s="1"/>
  <c r="AK26" i="1" s="1"/>
  <c r="AV94" i="1"/>
  <c r="AK29" i="1" s="1"/>
  <c r="AK35" i="1" l="1"/>
  <c r="J37" i="2"/>
  <c r="AN95" i="1"/>
  <c r="AT94" i="1"/>
  <c r="AN94" i="1"/>
</calcChain>
</file>

<file path=xl/sharedStrings.xml><?xml version="1.0" encoding="utf-8"?>
<sst xmlns="http://schemas.openxmlformats.org/spreadsheetml/2006/main" count="933" uniqueCount="260">
  <si>
    <t>Export Komplet</t>
  </si>
  <si>
    <t/>
  </si>
  <si>
    <t>2.0</t>
  </si>
  <si>
    <t>ZAMOK</t>
  </si>
  <si>
    <t>False</t>
  </si>
  <si>
    <t>{59add7ab-7dc0-485c-8296-47c541937096}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</si>
  <si>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</si>
  <si>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</si>
  <si>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</si>
  <si>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</si>
  <si>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</si>
  <si>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</si>
  <si>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</si>
  <si>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</si>
  <si>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</si>
  <si>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</si>
  <si>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</si>
  <si>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- ul. Tyršova - úsek Vnoučkova - nám. TGM</t>
  </si>
  <si>
    <t>KSO:</t>
  </si>
  <si>
    <t>CC-CZ:</t>
  </si>
  <si>
    <t>Místo:</t>
  </si>
  <si>
    <t xml:space="preserve"> </t>
  </si>
  <si>
    <t>Datum:</t>
  </si>
  <si>
    <t>9. 3. 2023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</si>
  <si>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</si>
  <si>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</si>
  <si>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</si>
  <si>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</si>
  <si>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</si>
  <si>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</si>
  <si>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</si>
  <si>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</si>
  <si>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</si>
  <si>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</si>
  <si>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</si>
  <si>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</si>
  <si>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</si>
  <si>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</si>
  <si>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</si>
  <si>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</si>
  <si>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</si>
  <si>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</si>
  <si>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</si>
  <si>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</si>
  <si>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</si>
  <si>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</si>
  <si>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</si>
  <si>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</si>
  <si>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</si>
  <si>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</si>
  <si>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</si>
  <si>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</si>
  <si>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</si>
  <si>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</si>
  <si>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</si>
  <si>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</si>
  <si>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</si>
  <si>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</si>
  <si>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</si>
  <si>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</si>
  <si>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</si>
  <si>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</si>
  <si>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</si>
  <si>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</si>
  <si>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</si>
  <si>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</si>
  <si>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</si>
  <si>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</si>
  <si>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</si>
  <si>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</si>
  <si>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</si>
  <si>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</si>
  <si>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</si>
  <si>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</si>
  <si>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</si>
  <si>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</si>
  <si>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</si>
  <si>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</si>
  <si>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</si>
  <si>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</si>
  <si>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</si>
  <si>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</si>
  <si>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</si>
  <si>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</si>
  <si>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</si>
  <si>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</si>
  <si>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</si>
  <si>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</si>
  <si>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</si>
  <si>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</si>
  <si>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</si>
  <si>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</si>
  <si>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</si>
  <si>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</si>
  <si>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</si>
  <si>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</si>
  <si>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</si>
  <si>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</si>
  <si>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</si>
  <si>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</si>
  <si>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</si>
  <si>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</si>
  <si>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</si>
  <si>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</si>
  <si>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</si>
  <si>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</si>
  <si>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</si>
  <si>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</si>
  <si>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</si>
  <si>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</si>
  <si>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</si>
  <si>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</si>
  <si>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</si>
  <si>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</si>
  <si>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100 mm ručně</t>
  </si>
  <si>
    <t>m2</t>
  </si>
  <si>
    <t>4</t>
  </si>
  <si>
    <t>-503910763</t>
  </si>
  <si>
    <t>VV</t>
  </si>
  <si>
    <t>"stan. ZU + KU - napojení v křižovatkách" (10+10,5)*0,75</t>
  </si>
  <si>
    <t>" napojení u obrub" 78*2*0,25</t>
  </si>
  <si>
    <t>"lokální dočištění po fréze 15% plochy"  590*0,15</t>
  </si>
  <si>
    <t>Součet</t>
  </si>
  <si>
    <t>113107121</t>
  </si>
  <si>
    <t>Odstranění podkladu z kameniva drceného tl do 100 mm ručně</t>
  </si>
  <si>
    <t>-797494129</t>
  </si>
  <si>
    <t>"Sanace - 5% z plochy AC"  590*0,05</t>
  </si>
  <si>
    <t>3</t>
  </si>
  <si>
    <t>113154224</t>
  </si>
  <si>
    <t>Frézování živičného krytu tl 100 mm pruh š přes 0,5 do 1 m pl přes 500 do 1000 m2 bez překážek v trase</t>
  </si>
  <si>
    <t>1067397542</t>
  </si>
  <si>
    <t>"celkem"  590</t>
  </si>
  <si>
    <t xml:space="preserve">"odečet dobourání"  </t>
  </si>
  <si>
    <t>"stan. ZU + KU - napojení v křižovatkách" -(10+10,5)*0,75</t>
  </si>
  <si>
    <t>" napojení u obrub" -78*2*0,25</t>
  </si>
  <si>
    <t>181152302</t>
  </si>
  <si>
    <t>Úprava pláně pro silnice a dálnice v zářezech se zhutněním</t>
  </si>
  <si>
    <t>766366617</t>
  </si>
  <si>
    <t>5</t>
  </si>
  <si>
    <t>Komunikace pozemní</t>
  </si>
  <si>
    <t>566901172</t>
  </si>
  <si>
    <t>Vyspravení podkladu po překopech ing sítí plochy do 15 m2 směsí stmelenou cementem SC 20/25 tl 150mm</t>
  </si>
  <si>
    <t>-298169801</t>
  </si>
  <si>
    <t>29</t>
  </si>
  <si>
    <t>572141111</t>
  </si>
  <si>
    <t>Vyrovnání povrchu dosavadních krytů asfaltovým betonem ACO (AB) tl přes 20 do 40 mm</t>
  </si>
  <si>
    <t>-185096048</t>
  </si>
  <si>
    <t>" 90% výměry AC"  590*0,9</t>
  </si>
  <si>
    <t>30</t>
  </si>
  <si>
    <t>572141112</t>
  </si>
  <si>
    <t>Vyrovnání povrchu dosavadních krytů asfaltovým betonem ACO (AB) tl přes 40 do 60 mm</t>
  </si>
  <si>
    <t>-1194382094</t>
  </si>
  <si>
    <t>"10% výměry AC" 590*0,1</t>
  </si>
  <si>
    <t>6</t>
  </si>
  <si>
    <t>572340112</t>
  </si>
  <si>
    <t>Vyspravení krytu komunikací po překopech plochy do 15 m2 asfaltovým betonem ACO (AB) tl 70 mm</t>
  </si>
  <si>
    <t>1750724045</t>
  </si>
  <si>
    <t>7</t>
  </si>
  <si>
    <t>573191111</t>
  </si>
  <si>
    <t>Postřik infiltrační kationaktivní emulzí v množství 1 kg/m2</t>
  </si>
  <si>
    <t>-343121087</t>
  </si>
  <si>
    <t>8</t>
  </si>
  <si>
    <t>573231109</t>
  </si>
  <si>
    <t>Postřik živičný spojovací ze silniční emulze v množství 0,60 kg/m2</t>
  </si>
  <si>
    <t>-2033801686</t>
  </si>
  <si>
    <t>9</t>
  </si>
  <si>
    <t>577144111</t>
  </si>
  <si>
    <t>Asfaltový beton vrstva obrusná ACO 11 (ABS) tř. I tl 50 mm š do 3 m z nemodifikovaného asfaltu</t>
  </si>
  <si>
    <t>-1547217919</t>
  </si>
  <si>
    <t>Trubní vedení</t>
  </si>
  <si>
    <t>11</t>
  </si>
  <si>
    <t>899231111</t>
  </si>
  <si>
    <t>Výšková úprava uličního vstupu nebo vpusti do 200 mm zvýšením mříže</t>
  </si>
  <si>
    <t>kus</t>
  </si>
  <si>
    <t>1001443324</t>
  </si>
  <si>
    <t>13</t>
  </si>
  <si>
    <t>899431111</t>
  </si>
  <si>
    <t>Výšková úprava uličního vstupu nebo vpusti do 200 mm zvýšením krycího hrnce, šoupěte nebo hydrantu</t>
  </si>
  <si>
    <t>2072890989</t>
  </si>
  <si>
    <t>"MA - šoupě "   4</t>
  </si>
  <si>
    <t>"sloupky" 10</t>
  </si>
  <si>
    <t>Ostatní konstrukce a práce, bourání</t>
  </si>
  <si>
    <t>27</t>
  </si>
  <si>
    <t>915111112</t>
  </si>
  <si>
    <t>Vodorovné dopravní značení dělící čáry souvislé š 125 mm retroreflexní bílá barva</t>
  </si>
  <si>
    <t>m</t>
  </si>
  <si>
    <t>60171233</t>
  </si>
  <si>
    <t>"značení podélných stání" 61,5</t>
  </si>
  <si>
    <t>28</t>
  </si>
  <si>
    <t>915231112</t>
  </si>
  <si>
    <t>Vodorovné dopravní značení přechody pro chodce, šipky, symboly retroreflexní bílý plast</t>
  </si>
  <si>
    <t>276298374</t>
  </si>
  <si>
    <t>"stín+přechod + VDZ Invalida" 23</t>
  </si>
  <si>
    <t>14</t>
  </si>
  <si>
    <t>919112212</t>
  </si>
  <si>
    <t>Řezání spár pro vytvoření komůrky š 10 mm hl 20 mm pro těsnící zálivku v živičném krytu</t>
  </si>
  <si>
    <t>-971820139</t>
  </si>
  <si>
    <t>"stan. ZU + KU - napojení v křižovatkách"   10+10,5</t>
  </si>
  <si>
    <t>"vjezd do kláštera" 5</t>
  </si>
  <si>
    <t>919122111</t>
  </si>
  <si>
    <t>Těsnění spár zálivkou za tepla pro komůrky š 10 mm hl 20 mm s těsnicím profilem</t>
  </si>
  <si>
    <t>-263754523</t>
  </si>
  <si>
    <t>16</t>
  </si>
  <si>
    <t>919735111</t>
  </si>
  <si>
    <t>Řezání stávajícího živičného krytu hl do 50 mm</t>
  </si>
  <si>
    <t>204444345</t>
  </si>
  <si>
    <t>17</t>
  </si>
  <si>
    <t>919794441</t>
  </si>
  <si>
    <t>Úprava ploch kolem hydrantů, šoupat, poklopů a mříží nebo sloupů v živičných krytech pl do 2 m2</t>
  </si>
  <si>
    <t>113950339</t>
  </si>
  <si>
    <t>5+14</t>
  </si>
  <si>
    <t>997</t>
  </si>
  <si>
    <t>Přesun sutě</t>
  </si>
  <si>
    <t>18</t>
  </si>
  <si>
    <t>997221551</t>
  </si>
  <si>
    <t>Vodorovná doprava suti ze sypkých materiálů do 1 km</t>
  </si>
  <si>
    <t>t</t>
  </si>
  <si>
    <t>1996694279</t>
  </si>
  <si>
    <t>19</t>
  </si>
  <si>
    <t>997221559</t>
  </si>
  <si>
    <t>Příplatek ZKD 1 km u vodorovné dopravy suti ze sypkých materiálů</t>
  </si>
  <si>
    <t>1016149128</t>
  </si>
  <si>
    <t>"AC vyfrézovaná - 15km" 123,194*14</t>
  </si>
  <si>
    <t>"Ostatní sut na skládku do 18km" (159,641-123,194)*17</t>
  </si>
  <si>
    <t>31</t>
  </si>
  <si>
    <t>99722164R</t>
  </si>
  <si>
    <t>Uložení na skládce (bez skládkovného) odpadu asfaltového bez dehtu kód odpadu 17 03 02 uložení na skládce obce</t>
  </si>
  <si>
    <t>-2056012000</t>
  </si>
  <si>
    <t>"vyfrézovaná AC "  123,194</t>
  </si>
  <si>
    <t>997221873</t>
  </si>
  <si>
    <t>Poplatek za uložení stavebního odpadu na recyklační skládce (skládkovné) zeminy a kamení zatříděného do Katalogu odpadů pod kódem 17 05 04</t>
  </si>
  <si>
    <t>824683294</t>
  </si>
  <si>
    <t>"sut kamení + beton z pokladu komunikace " 5,015</t>
  </si>
  <si>
    <t>22</t>
  </si>
  <si>
    <t>997221875</t>
  </si>
  <si>
    <t>Poplatek za uložení stavebního odpadu na recyklační skládce (skládkovné) asfaltového bez obsahu dehtu zatříděného do Katalogu odpadů pod kódem 17 03 02</t>
  </si>
  <si>
    <t>1230706240</t>
  </si>
  <si>
    <t>"vybourané AC"  31,433</t>
  </si>
  <si>
    <t>998</t>
  </si>
  <si>
    <t>Přesun hmot</t>
  </si>
  <si>
    <t>23</t>
  </si>
  <si>
    <t>998225111</t>
  </si>
  <si>
    <t>Přesun hmot pro pozemní komunikace s krytem z kamene, monolitickým betonovým nebo živičným</t>
  </si>
  <si>
    <t>-1704052499</t>
  </si>
  <si>
    <t>VRN</t>
  </si>
  <si>
    <t>Vedlejší rozpočtové náklady</t>
  </si>
  <si>
    <t>24</t>
  </si>
  <si>
    <t>030001000</t>
  </si>
  <si>
    <t>Zařízení staveniště</t>
  </si>
  <si>
    <t>kpl</t>
  </si>
  <si>
    <t>1024</t>
  </si>
  <si>
    <t>-2002653856</t>
  </si>
  <si>
    <t>25</t>
  </si>
  <si>
    <t>043002000</t>
  </si>
  <si>
    <t>Zkoušky a ostatní měření - kontrola vedení inženýrských sítí</t>
  </si>
  <si>
    <t>-1379090671</t>
  </si>
  <si>
    <t>26</t>
  </si>
  <si>
    <t>070001000</t>
  </si>
  <si>
    <t>DIO - dopravně inženýrské opatření</t>
  </si>
  <si>
    <t>-1082336134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</si>
</sst>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170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9"/>
      <c r="BE5" s="167" t="s">
        <v>15</v>
      </c>
      <c r="BS5" s="16" t="s">
        <v>6</v>
      </c>
    </row>
    <row r="6" spans="1:74" ht="36.950000000000003" customHeight="1" x14ac:dyDescent="0.2">
      <c r="B6" s="19"/>
      <c r="D6" s="25" t="s">
        <v>16</v>
      </c>
      <c r="K6" s="172" t="s">
        <v>17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9"/>
      <c r="BE6" s="168"/>
      <c r="BS6" s="16" t="s">
        <v>6</v>
      </c>
    </row>
    <row r="7" spans="1:74" ht="12" customHeight="1" x14ac:dyDescent="0.2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68"/>
      <c r="BS7" s="16" t="s">
        <v>6</v>
      </c>
    </row>
    <row r="8" spans="1:74" ht="12" customHeight="1" x14ac:dyDescent="0.2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68"/>
      <c r="BS8" s="16" t="s">
        <v>6</v>
      </c>
    </row>
    <row r="9" spans="1:74" ht="14.45" customHeight="1" x14ac:dyDescent="0.2">
      <c r="B9" s="19"/>
      <c r="AR9" s="19"/>
      <c r="BE9" s="168"/>
      <c r="BS9" s="16" t="s">
        <v>6</v>
      </c>
    </row>
    <row r="10" spans="1:74" ht="12" customHeight="1" x14ac:dyDescent="0.2">
      <c r="B10" s="19"/>
      <c r="D10" s="26" t="s">
        <v>24</v>
      </c>
      <c r="AK10" s="26" t="s">
        <v>25</v>
      </c>
      <c r="AN10" s="24" t="s">
        <v>1</v>
      </c>
      <c r="AR10" s="19"/>
      <c r="BE10" s="168"/>
      <c r="BS10" s="16" t="s">
        <v>6</v>
      </c>
    </row>
    <row r="11" spans="1:74" ht="18.399999999999999" customHeight="1" x14ac:dyDescent="0.2">
      <c r="B11" s="19"/>
      <c r="E11" s="24" t="s">
        <v>21</v>
      </c>
      <c r="AK11" s="26" t="s">
        <v>26</v>
      </c>
      <c r="AN11" s="24" t="s">
        <v>1</v>
      </c>
      <c r="AR11" s="19"/>
      <c r="BE11" s="168"/>
      <c r="BS11" s="16" t="s">
        <v>6</v>
      </c>
    </row>
    <row r="12" spans="1:74" ht="6.95" customHeight="1" x14ac:dyDescent="0.2">
      <c r="B12" s="19"/>
      <c r="AR12" s="19"/>
      <c r="BE12" s="168"/>
      <c r="BS12" s="16" t="s">
        <v>6</v>
      </c>
    </row>
    <row r="13" spans="1:74" ht="12" customHeight="1" x14ac:dyDescent="0.2">
      <c r="B13" s="19"/>
      <c r="D13" s="26" t="s">
        <v>27</v>
      </c>
      <c r="AK13" s="26" t="s">
        <v>25</v>
      </c>
      <c r="AN13" s="28" t="s">
        <v>28</v>
      </c>
      <c r="AR13" s="19"/>
      <c r="BE13" s="168"/>
      <c r="BS13" s="16" t="s">
        <v>6</v>
      </c>
    </row>
    <row r="14" spans="1:74" ht="12.75" x14ac:dyDescent="0.2">
      <c r="B14" s="19"/>
      <c r="E14" s="173" t="s">
        <v>28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6" t="s">
        <v>26</v>
      </c>
      <c r="AN14" s="28" t="s">
        <v>28</v>
      </c>
      <c r="AR14" s="19"/>
      <c r="BE14" s="168"/>
      <c r="BS14" s="16" t="s">
        <v>6</v>
      </c>
    </row>
    <row r="15" spans="1:74" ht="6.95" customHeight="1" x14ac:dyDescent="0.2">
      <c r="B15" s="19"/>
      <c r="AR15" s="19"/>
      <c r="BE15" s="168"/>
      <c r="BS15" s="16" t="s">
        <v>4</v>
      </c>
    </row>
    <row r="16" spans="1:74" ht="12" customHeight="1" x14ac:dyDescent="0.2">
      <c r="B16" s="19"/>
      <c r="D16" s="26" t="s">
        <v>29</v>
      </c>
      <c r="AK16" s="26" t="s">
        <v>25</v>
      </c>
      <c r="AN16" s="24" t="s">
        <v>1</v>
      </c>
      <c r="AR16" s="19"/>
      <c r="BE16" s="168"/>
      <c r="BS16" s="16" t="s">
        <v>4</v>
      </c>
    </row>
    <row r="17" spans="2:71" ht="18.399999999999999" customHeight="1" x14ac:dyDescent="0.2">
      <c r="B17" s="19"/>
      <c r="E17" s="24" t="s">
        <v>21</v>
      </c>
      <c r="AK17" s="26" t="s">
        <v>26</v>
      </c>
      <c r="AN17" s="24" t="s">
        <v>1</v>
      </c>
      <c r="AR17" s="19"/>
      <c r="BE17" s="168"/>
      <c r="BS17" s="16" t="s">
        <v>30</v>
      </c>
    </row>
    <row r="18" spans="2:71" ht="6.95" customHeight="1" x14ac:dyDescent="0.2">
      <c r="B18" s="19"/>
      <c r="AR18" s="19"/>
      <c r="BE18" s="168"/>
      <c r="BS18" s="16" t="s">
        <v>6</v>
      </c>
    </row>
    <row r="19" spans="2:71" ht="12" customHeight="1" x14ac:dyDescent="0.2">
      <c r="B19" s="19"/>
      <c r="D19" s="26" t="s">
        <v>31</v>
      </c>
      <c r="AK19" s="26" t="s">
        <v>25</v>
      </c>
      <c r="AN19" s="24" t="s">
        <v>1</v>
      </c>
      <c r="AR19" s="19"/>
      <c r="BE19" s="168"/>
      <c r="BS19" s="16" t="s">
        <v>6</v>
      </c>
    </row>
    <row r="20" spans="2:71" ht="18.399999999999999" customHeight="1" x14ac:dyDescent="0.2">
      <c r="B20" s="19"/>
      <c r="E20" s="24" t="s">
        <v>21</v>
      </c>
      <c r="AK20" s="26" t="s">
        <v>26</v>
      </c>
      <c r="AN20" s="24" t="s">
        <v>1</v>
      </c>
      <c r="AR20" s="19"/>
      <c r="BE20" s="168"/>
      <c r="BS20" s="16" t="s">
        <v>30</v>
      </c>
    </row>
    <row r="21" spans="2:71" ht="6.95" customHeight="1" x14ac:dyDescent="0.2">
      <c r="B21" s="19"/>
      <c r="AR21" s="19"/>
      <c r="BE21" s="168"/>
    </row>
    <row r="22" spans="2:71" ht="12" customHeight="1" x14ac:dyDescent="0.2">
      <c r="B22" s="19"/>
      <c r="D22" s="26" t="s">
        <v>32</v>
      </c>
      <c r="AR22" s="19"/>
      <c r="BE22" s="168"/>
    </row>
    <row r="23" spans="2:71" ht="16.5" customHeight="1" x14ac:dyDescent="0.2">
      <c r="B23" s="19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9"/>
      <c r="BE23" s="168"/>
    </row>
    <row r="24" spans="2:71" ht="6.95" customHeight="1" x14ac:dyDescent="0.2">
      <c r="B24" s="19"/>
      <c r="AR24" s="19"/>
      <c r="BE24" s="168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68"/>
    </row>
    <row r="26" spans="2:71" s="1" customFormat="1" ht="25.9" customHeight="1" x14ac:dyDescent="0.2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76">
        <f>ROUND(AG94,2)</f>
        <v>0</v>
      </c>
      <c r="AL26" s="177"/>
      <c r="AM26" s="177"/>
      <c r="AN26" s="177"/>
      <c r="AO26" s="177"/>
      <c r="AR26" s="31"/>
      <c r="BE26" s="168"/>
    </row>
    <row r="27" spans="2:71" s="1" customFormat="1" ht="6.95" customHeight="1" x14ac:dyDescent="0.2">
      <c r="B27" s="31"/>
      <c r="AR27" s="31"/>
      <c r="BE27" s="168"/>
    </row>
    <row r="28" spans="2:71" s="1" customFormat="1" ht="12.75" x14ac:dyDescent="0.2">
      <c r="B28" s="31"/>
      <c r="L28" s="178" t="s">
        <v>34</v>
      </c>
      <c r="M28" s="178"/>
      <c r="N28" s="178"/>
      <c r="O28" s="178"/>
      <c r="P28" s="178"/>
      <c r="W28" s="178" t="s">
        <v>35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36</v>
      </c>
      <c r="AL28" s="178"/>
      <c r="AM28" s="178"/>
      <c r="AN28" s="178"/>
      <c r="AO28" s="178"/>
      <c r="AR28" s="31"/>
      <c r="BE28" s="168"/>
    </row>
    <row r="29" spans="2:71" s="2" customFormat="1" ht="14.45" customHeight="1" x14ac:dyDescent="0.2">
      <c r="B29" s="35"/>
      <c r="D29" s="26" t="s">
        <v>37</v>
      </c>
      <c r="F29" s="26" t="s">
        <v>38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5"/>
      <c r="BE29" s="169"/>
    </row>
    <row r="30" spans="2:71" s="2" customFormat="1" ht="14.45" customHeight="1" x14ac:dyDescent="0.2">
      <c r="B30" s="35"/>
      <c r="F30" s="26" t="s">
        <v>39</v>
      </c>
      <c r="L30" s="181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5"/>
      <c r="BE30" s="169"/>
    </row>
    <row r="31" spans="2:71" s="2" customFormat="1" ht="14.45" hidden="1" customHeight="1" x14ac:dyDescent="0.2">
      <c r="B31" s="35"/>
      <c r="F31" s="26" t="s">
        <v>40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5"/>
      <c r="BE31" s="169"/>
    </row>
    <row r="32" spans="2:71" s="2" customFormat="1" ht="14.45" hidden="1" customHeight="1" x14ac:dyDescent="0.2">
      <c r="B32" s="35"/>
      <c r="F32" s="26" t="s">
        <v>41</v>
      </c>
      <c r="L32" s="181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5"/>
      <c r="BE32" s="169"/>
    </row>
    <row r="33" spans="2:57" s="2" customFormat="1" ht="14.45" hidden="1" customHeight="1" x14ac:dyDescent="0.2">
      <c r="B33" s="35"/>
      <c r="F33" s="26" t="s">
        <v>42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5"/>
      <c r="BE33" s="169"/>
    </row>
    <row r="34" spans="2:57" s="1" customFormat="1" ht="6.95" customHeight="1" x14ac:dyDescent="0.2">
      <c r="B34" s="31"/>
      <c r="AR34" s="31"/>
      <c r="BE34" s="168"/>
    </row>
    <row r="35" spans="2:57" s="1" customFormat="1" ht="25.9" customHeight="1" x14ac:dyDescent="0.2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82" t="s">
        <v>45</v>
      </c>
      <c r="Y35" s="183"/>
      <c r="Z35" s="183"/>
      <c r="AA35" s="183"/>
      <c r="AB35" s="183"/>
      <c r="AC35" s="38"/>
      <c r="AD35" s="38"/>
      <c r="AE35" s="38"/>
      <c r="AF35" s="38"/>
      <c r="AG35" s="38"/>
      <c r="AH35" s="38"/>
      <c r="AI35" s="38"/>
      <c r="AJ35" s="38"/>
      <c r="AK35" s="184">
        <f>SUM(AK26:AK33)</f>
        <v>0</v>
      </c>
      <c r="AL35" s="183"/>
      <c r="AM35" s="183"/>
      <c r="AN35" s="183"/>
      <c r="AO35" s="185"/>
      <c r="AP35" s="36"/>
      <c r="AQ35" s="36"/>
      <c r="AR35" s="31"/>
    </row>
    <row r="36" spans="2:57" s="1" customFormat="1" ht="6.95" customHeight="1" x14ac:dyDescent="0.2">
      <c r="B36" s="31"/>
      <c r="AR36" s="31"/>
    </row>
    <row r="37" spans="2:57" s="1" customFormat="1" ht="14.45" customHeight="1" x14ac:dyDescent="0.2">
      <c r="B37" s="31"/>
      <c r="AR37" s="31"/>
    </row>
    <row r="38" spans="2:57" ht="14.45" customHeight="1" x14ac:dyDescent="0.2">
      <c r="B38" s="19"/>
      <c r="AR38" s="19"/>
    </row>
    <row r="39" spans="2:57" ht="14.45" customHeight="1" x14ac:dyDescent="0.2">
      <c r="B39" s="19"/>
      <c r="AR39" s="19"/>
    </row>
    <row r="40" spans="2:57" ht="14.45" customHeight="1" x14ac:dyDescent="0.2">
      <c r="B40" s="19"/>
      <c r="AR40" s="19"/>
    </row>
    <row r="41" spans="2:57" ht="14.45" customHeight="1" x14ac:dyDescent="0.2">
      <c r="B41" s="19"/>
      <c r="AR41" s="19"/>
    </row>
    <row r="42" spans="2:57" ht="14.45" customHeight="1" x14ac:dyDescent="0.2">
      <c r="B42" s="19"/>
      <c r="AR42" s="19"/>
    </row>
    <row r="43" spans="2:57" ht="14.45" customHeight="1" x14ac:dyDescent="0.2">
      <c r="B43" s="19"/>
      <c r="AR43" s="19"/>
    </row>
    <row r="44" spans="2:57" ht="14.45" customHeight="1" x14ac:dyDescent="0.2">
      <c r="B44" s="19"/>
      <c r="AR44" s="19"/>
    </row>
    <row r="45" spans="2:57" ht="14.45" customHeight="1" x14ac:dyDescent="0.2">
      <c r="B45" s="19"/>
      <c r="AR45" s="19"/>
    </row>
    <row r="46" spans="2:57" ht="14.45" customHeight="1" x14ac:dyDescent="0.2">
      <c r="B46" s="19"/>
      <c r="AR46" s="19"/>
    </row>
    <row r="47" spans="2:57" ht="14.45" customHeight="1" x14ac:dyDescent="0.2">
      <c r="B47" s="19"/>
      <c r="AR47" s="19"/>
    </row>
    <row r="48" spans="2:57" ht="14.45" customHeight="1" x14ac:dyDescent="0.2">
      <c r="B48" s="19"/>
      <c r="AR48" s="19"/>
    </row>
    <row r="49" spans="2:44" s="1" customFormat="1" ht="14.45" customHeight="1" x14ac:dyDescent="0.2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 x14ac:dyDescent="0.2">
      <c r="B50" s="19"/>
      <c r="AR50" s="19"/>
    </row>
    <row r="51" spans="2:44" ht="11.25" x14ac:dyDescent="0.2">
      <c r="B51" s="19"/>
      <c r="AR51" s="19"/>
    </row>
    <row r="52" spans="2:44" ht="11.25" x14ac:dyDescent="0.2">
      <c r="B52" s="19"/>
      <c r="AR52" s="19"/>
    </row>
    <row r="53" spans="2:44" ht="11.25" x14ac:dyDescent="0.2">
      <c r="B53" s="19"/>
      <c r="AR53" s="19"/>
    </row>
    <row r="54" spans="2:44" ht="11.25" x14ac:dyDescent="0.2">
      <c r="B54" s="19"/>
      <c r="AR54" s="19"/>
    </row>
    <row r="55" spans="2:44" ht="11.25" x14ac:dyDescent="0.2">
      <c r="B55" s="19"/>
      <c r="AR55" s="19"/>
    </row>
    <row r="56" spans="2:44" ht="11.25" x14ac:dyDescent="0.2">
      <c r="B56" s="19"/>
      <c r="AR56" s="19"/>
    </row>
    <row r="57" spans="2:44" ht="11.25" x14ac:dyDescent="0.2">
      <c r="B57" s="19"/>
      <c r="AR57" s="19"/>
    </row>
    <row r="58" spans="2:44" ht="11.25" x14ac:dyDescent="0.2">
      <c r="B58" s="19"/>
      <c r="AR58" s="19"/>
    </row>
    <row r="59" spans="2:44" ht="11.25" x14ac:dyDescent="0.2">
      <c r="B59" s="19"/>
      <c r="AR59" s="19"/>
    </row>
    <row r="60" spans="2:44" s="1" customFormat="1" ht="12.75" x14ac:dyDescent="0.2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 x14ac:dyDescent="0.2">
      <c r="B61" s="19"/>
      <c r="AR61" s="19"/>
    </row>
    <row r="62" spans="2:44" ht="11.25" x14ac:dyDescent="0.2">
      <c r="B62" s="19"/>
      <c r="AR62" s="19"/>
    </row>
    <row r="63" spans="2:44" ht="11.25" x14ac:dyDescent="0.2">
      <c r="B63" s="19"/>
      <c r="AR63" s="19"/>
    </row>
    <row r="64" spans="2:44" s="1" customFormat="1" ht="12.75" x14ac:dyDescent="0.2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 x14ac:dyDescent="0.2">
      <c r="B65" s="19"/>
      <c r="AR65" s="19"/>
    </row>
    <row r="66" spans="2:44" ht="11.25" x14ac:dyDescent="0.2">
      <c r="B66" s="19"/>
      <c r="AR66" s="19"/>
    </row>
    <row r="67" spans="2:44" ht="11.25" x14ac:dyDescent="0.2">
      <c r="B67" s="19"/>
      <c r="AR67" s="19"/>
    </row>
    <row r="68" spans="2:44" ht="11.25" x14ac:dyDescent="0.2">
      <c r="B68" s="19"/>
      <c r="AR68" s="19"/>
    </row>
    <row r="69" spans="2:44" ht="11.25" x14ac:dyDescent="0.2">
      <c r="B69" s="19"/>
      <c r="AR69" s="19"/>
    </row>
    <row r="70" spans="2:44" ht="11.25" x14ac:dyDescent="0.2">
      <c r="B70" s="19"/>
      <c r="AR70" s="19"/>
    </row>
    <row r="71" spans="2:44" ht="11.25" x14ac:dyDescent="0.2">
      <c r="B71" s="19"/>
      <c r="AR71" s="19"/>
    </row>
    <row r="72" spans="2:44" ht="11.25" x14ac:dyDescent="0.2">
      <c r="B72" s="19"/>
      <c r="AR72" s="19"/>
    </row>
    <row r="73" spans="2:44" ht="11.25" x14ac:dyDescent="0.2">
      <c r="B73" s="19"/>
      <c r="AR73" s="19"/>
    </row>
    <row r="74" spans="2:44" ht="11.25" x14ac:dyDescent="0.2">
      <c r="B74" s="19"/>
      <c r="AR74" s="19"/>
    </row>
    <row r="75" spans="2:44" s="1" customFormat="1" ht="12.75" x14ac:dyDescent="0.2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 x14ac:dyDescent="0.2">
      <c r="B76" s="31"/>
      <c r="AR76" s="31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 x14ac:dyDescent="0.2">
      <c r="B82" s="31"/>
      <c r="C82" s="20" t="s">
        <v>52</v>
      </c>
      <c r="AR82" s="31"/>
    </row>
    <row r="83" spans="1:90" s="1" customFormat="1" ht="6.95" customHeight="1" x14ac:dyDescent="0.2">
      <c r="B83" s="31"/>
      <c r="AR83" s="31"/>
    </row>
    <row r="84" spans="1:90" s="3" customFormat="1" ht="12" customHeight="1" x14ac:dyDescent="0.2">
      <c r="B84" s="47"/>
      <c r="C84" s="26" t="s">
        <v>13</v>
      </c>
      <c r="L84" s="3" t="str">
        <f>K5</f>
        <v>N18711</v>
      </c>
      <c r="AR84" s="47"/>
    </row>
    <row r="85" spans="1:90" s="4" customFormat="1" ht="36.950000000000003" customHeight="1" x14ac:dyDescent="0.2">
      <c r="B85" s="48"/>
      <c r="C85" s="49" t="s">
        <v>16</v>
      </c>
      <c r="L85" s="186" t="str">
        <f>K6</f>
        <v>Benešov - ul. Tyršova - úsek Vnoučkova - nám. TGM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8"/>
    </row>
    <row r="86" spans="1:90" s="1" customFormat="1" ht="6.95" customHeight="1" x14ac:dyDescent="0.2">
      <c r="B86" s="31"/>
      <c r="AR86" s="31"/>
    </row>
    <row r="87" spans="1:90" s="1" customFormat="1" ht="12" customHeight="1" x14ac:dyDescent="0.2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88" t="str">
        <f>IF(AN8= "","",AN8)</f>
        <v>9. 3. 2023</v>
      </c>
      <c r="AN87" s="188"/>
      <c r="AR87" s="31"/>
    </row>
    <row r="88" spans="1:90" s="1" customFormat="1" ht="6.95" customHeight="1" x14ac:dyDescent="0.2">
      <c r="B88" s="31"/>
      <c r="AR88" s="31"/>
    </row>
    <row r="89" spans="1:90" s="1" customFormat="1" ht="15.2" customHeight="1" x14ac:dyDescent="0.2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89" t="str">
        <f>IF(E17="","",E17)</f>
        <v xml:space="preserve"> </v>
      </c>
      <c r="AN89" s="190"/>
      <c r="AO89" s="190"/>
      <c r="AP89" s="190"/>
      <c r="AR89" s="31"/>
      <c r="AS89" s="191" t="s">
        <v>53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 x14ac:dyDescent="0.2">
      <c r="B90" s="31"/>
      <c r="C90" s="26" t="s">
        <v>27</v>
      </c>
      <c r="L90" s="3" t="str">
        <f>IF(E14= "Vyplň údaj","",E14)</f>
        <v/>
      </c>
      <c r="AI90" s="26" t="s">
        <v>31</v>
      </c>
      <c r="AM90" s="189" t="str">
        <f>IF(E20="","",E20)</f>
        <v xml:space="preserve"> </v>
      </c>
      <c r="AN90" s="190"/>
      <c r="AO90" s="190"/>
      <c r="AP90" s="190"/>
      <c r="AR90" s="31"/>
      <c r="AS90" s="193"/>
      <c r="AT90" s="194"/>
      <c r="BD90" s="55"/>
    </row>
    <row r="91" spans="1:90" s="1" customFormat="1" ht="10.9" customHeight="1" x14ac:dyDescent="0.2">
      <c r="B91" s="31"/>
      <c r="AR91" s="31"/>
      <c r="AS91" s="193"/>
      <c r="AT91" s="194"/>
      <c r="BD91" s="55"/>
    </row>
    <row r="92" spans="1:90" s="1" customFormat="1" ht="29.25" customHeight="1" x14ac:dyDescent="0.2">
      <c r="B92" s="31"/>
      <c r="C92" s="195" t="s">
        <v>54</v>
      </c>
      <c r="D92" s="196"/>
      <c r="E92" s="196"/>
      <c r="F92" s="196"/>
      <c r="G92" s="196"/>
      <c r="H92" s="56"/>
      <c r="I92" s="197" t="s">
        <v>55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56</v>
      </c>
      <c r="AH92" s="196"/>
      <c r="AI92" s="196"/>
      <c r="AJ92" s="196"/>
      <c r="AK92" s="196"/>
      <c r="AL92" s="196"/>
      <c r="AM92" s="196"/>
      <c r="AN92" s="197" t="s">
        <v>57</v>
      </c>
      <c r="AO92" s="196"/>
      <c r="AP92" s="199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 x14ac:dyDescent="0.2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 x14ac:dyDescent="0.2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0" s="6" customFormat="1" ht="24.75" customHeight="1" x14ac:dyDescent="0.2">
      <c r="A95" s="72" t="s">
        <v>76</v>
      </c>
      <c r="B95" s="73"/>
      <c r="C95" s="74"/>
      <c r="D95" s="202" t="s">
        <v>14</v>
      </c>
      <c r="E95" s="202"/>
      <c r="F95" s="202"/>
      <c r="G95" s="202"/>
      <c r="H95" s="202"/>
      <c r="I95" s="75"/>
      <c r="J95" s="202" t="s">
        <v>17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'N11 - Benešov - ul. Ty...'!J28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6" t="s">
        <v>77</v>
      </c>
      <c r="AR95" s="73"/>
      <c r="AS95" s="77">
        <v>0</v>
      </c>
      <c r="AT95" s="78">
        <f>ROUND(SUM(AV95:AW95),2)</f>
        <v>0</v>
      </c>
      <c r="AU95" s="79">
        <f>'N11 - Benešov - ul. Ty...'!P120</f>
        <v>0</v>
      </c>
      <c r="AV95" s="78">
        <f>'N11 - Benešov - ul. Ty...'!J31</f>
        <v>0</v>
      </c>
      <c r="AW95" s="78">
        <f>'N11 - Benešov - ul. Ty...'!J32</f>
        <v>0</v>
      </c>
      <c r="AX95" s="78">
        <f>'N11 - Benešov - ul. Ty...'!J33</f>
        <v>0</v>
      </c>
      <c r="AY95" s="78">
        <f>'N11 - Benešov - ul. Ty...'!J34</f>
        <v>0</v>
      </c>
      <c r="AZ95" s="78">
        <f>'N11 - Benešov - ul. Ty...'!F31</f>
        <v>0</v>
      </c>
      <c r="BA95" s="78">
        <f>'N11 - Benešov - ul. Ty...'!F32</f>
        <v>0</v>
      </c>
      <c r="BB95" s="78">
        <f>'N11 - Benešov - ul. Ty...'!F33</f>
        <v>0</v>
      </c>
      <c r="BC95" s="78">
        <f>'N11 - Benešov - ul. Ty...'!F34</f>
        <v>0</v>
      </c>
      <c r="BD95" s="80">
        <f>'N11 - Benešov - ul. Ty...'!F35</f>
        <v>0</v>
      </c>
      <c r="BT95" s="81" t="s">
        <v>78</v>
      </c>
      <c r="BU95" s="81" t="s">
        <v>79</v>
      </c>
      <c r="BV95" s="81" t="s">
        <v>74</v>
      </c>
      <c r="BW95" s="81" t="s">
        <v>5</v>
      </c>
      <c r="BX95" s="81" t="s">
        <v>75</v>
      </c>
      <c r="CL95" s="81" t="s">
        <v>1</v>
      </c>
    </row>
    <row r="96" spans="1:90" s="1" customFormat="1" ht="30" customHeight="1" x14ac:dyDescent="0.2">
      <c r="B96" s="31"/>
      <c r="AR96" s="31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taa3fBkSzkIjV+1JoEhDexPWNqXs5+kIYQegHSxKG4vGxAFYYlIwgozb+ZBRxLQyzbK4vALs7peQYRwE8LrCvg==" saltValue="hz4xXhf+7uAxk/KkD0OjM+0FSmG+nsoauHu953ICItY1G+RSK4ptAuDTKHZblMkjojiS5UA0PZZ6GU5mN4anp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11 - Benešov - ul. T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4"/>
  <sheetViews>
    <sheetView showGridLines="0" tabSelected="1" workbookViewId="0">
      <selection activeCell="E28" sqref="E28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6" t="s">
        <v>5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 x14ac:dyDescent="0.2">
      <c r="B4" s="19"/>
      <c r="D4" s="20" t="s">
        <v>81</v>
      </c>
      <c r="L4" s="19"/>
      <c r="M4" s="82" t="s">
        <v>10</v>
      </c>
      <c r="AT4" s="16" t="s">
        <v>4</v>
      </c>
    </row>
    <row r="5" spans="2:46" ht="6.95" customHeight="1" x14ac:dyDescent="0.2">
      <c r="B5" s="19"/>
      <c r="L5" s="19"/>
    </row>
    <row r="6" spans="2:46" s="1" customFormat="1" ht="12" customHeight="1" x14ac:dyDescent="0.2">
      <c r="B6" s="31"/>
      <c r="D6" s="26" t="s">
        <v>16</v>
      </c>
      <c r="L6" s="31"/>
    </row>
    <row r="7" spans="2:46" s="1" customFormat="1" ht="16.5" customHeight="1" x14ac:dyDescent="0.2">
      <c r="B7" s="31"/>
      <c r="E7" s="186" t="s">
        <v>17</v>
      </c>
      <c r="F7" s="205"/>
      <c r="G7" s="205"/>
      <c r="H7" s="205"/>
      <c r="L7" s="31"/>
    </row>
    <row r="8" spans="2:46" s="1" customFormat="1" ht="11.25" x14ac:dyDescent="0.2">
      <c r="B8" s="31"/>
      <c r="L8" s="31"/>
    </row>
    <row r="9" spans="2:46" s="1" customFormat="1" ht="12" customHeight="1" x14ac:dyDescent="0.2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 x14ac:dyDescent="0.2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9. 3. 2023</v>
      </c>
      <c r="L10" s="31"/>
    </row>
    <row r="11" spans="2:46" s="1" customFormat="1" ht="10.9" customHeight="1" x14ac:dyDescent="0.2">
      <c r="B11" s="31"/>
      <c r="L11" s="31"/>
    </row>
    <row r="12" spans="2:46" s="1" customFormat="1" ht="12" customHeight="1" x14ac:dyDescent="0.2">
      <c r="B12" s="31"/>
      <c r="D12" s="26" t="s">
        <v>24</v>
      </c>
      <c r="I12" s="26" t="s">
        <v>25</v>
      </c>
      <c r="J12" s="24" t="str">
        <f>IF('Rekapitulace stavby'!AN10="","",'Rekapitulace stavby'!AN10)</f>
        <v/>
      </c>
      <c r="L12" s="31"/>
    </row>
    <row r="13" spans="2:46" s="1" customFormat="1" ht="18" customHeight="1" x14ac:dyDescent="0.2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 x14ac:dyDescent="0.2">
      <c r="B14" s="31"/>
      <c r="L14" s="31"/>
    </row>
    <row r="15" spans="2:46" s="1" customFormat="1" ht="12" customHeight="1" x14ac:dyDescent="0.2">
      <c r="B15" s="31"/>
      <c r="D15" s="26" t="s">
        <v>27</v>
      </c>
      <c r="I15" s="26" t="s">
        <v>25</v>
      </c>
      <c r="J15" s="27" t="str">
        <f>'Rekapitulace stavby'!AN13</f>
        <v>Vyplň údaj</v>
      </c>
      <c r="L15" s="31"/>
    </row>
    <row r="16" spans="2:46" s="1" customFormat="1" ht="18" customHeight="1" x14ac:dyDescent="0.2">
      <c r="B16" s="31"/>
      <c r="E16" s="206" t="str">
        <f>'Rekapitulace stavby'!E14</f>
        <v>Vyplň údaj</v>
      </c>
      <c r="F16" s="170"/>
      <c r="G16" s="170"/>
      <c r="H16" s="170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 x14ac:dyDescent="0.2">
      <c r="B17" s="31"/>
      <c r="L17" s="31"/>
    </row>
    <row r="18" spans="2:12" s="1" customFormat="1" ht="12" customHeight="1" x14ac:dyDescent="0.2">
      <c r="B18" s="31"/>
      <c r="D18" s="26" t="s">
        <v>29</v>
      </c>
      <c r="I18" s="26" t="s">
        <v>25</v>
      </c>
      <c r="J18" s="24" t="str">
        <f>IF('Rekapitulace stavby'!AN16="","",'Rekapitulace stavby'!AN16)</f>
        <v/>
      </c>
      <c r="L18" s="31"/>
    </row>
    <row r="19" spans="2:12" s="1" customFormat="1" ht="18" customHeight="1" x14ac:dyDescent="0.2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 x14ac:dyDescent="0.2">
      <c r="B20" s="31"/>
      <c r="L20" s="31"/>
    </row>
    <row r="21" spans="2:12" s="1" customFormat="1" ht="12" customHeight="1" x14ac:dyDescent="0.2">
      <c r="B21" s="31"/>
      <c r="D21" s="26" t="s">
        <v>31</v>
      </c>
      <c r="I21" s="26" t="s">
        <v>25</v>
      </c>
      <c r="J21" s="24" t="str">
        <f>IF('Rekapitulace stavby'!AN19="","",'Rekapitulace stavby'!AN19)</f>
        <v/>
      </c>
      <c r="L21" s="31"/>
    </row>
    <row r="22" spans="2:12" s="1" customFormat="1" ht="18" customHeight="1" x14ac:dyDescent="0.2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 x14ac:dyDescent="0.2">
      <c r="B23" s="31"/>
      <c r="L23" s="31"/>
    </row>
    <row r="24" spans="2:12" s="1" customFormat="1" ht="12" customHeight="1" x14ac:dyDescent="0.2">
      <c r="B24" s="31"/>
      <c r="D24" s="26" t="s">
        <v>32</v>
      </c>
      <c r="L24" s="31"/>
    </row>
    <row r="25" spans="2:12" s="7" customFormat="1" ht="16.5" customHeight="1" x14ac:dyDescent="0.2">
      <c r="B25" s="83"/>
      <c r="E25" s="175" t="s">
        <v>1</v>
      </c>
      <c r="F25" s="175"/>
      <c r="G25" s="175"/>
      <c r="H25" s="175"/>
      <c r="L25" s="83"/>
    </row>
    <row r="26" spans="2:12" s="1" customFormat="1" ht="6.95" customHeight="1" x14ac:dyDescent="0.2">
      <c r="B26" s="31"/>
      <c r="L26" s="31"/>
    </row>
    <row r="27" spans="2:12" s="1" customFormat="1" ht="6.95" customHeight="1" x14ac:dyDescent="0.2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 x14ac:dyDescent="0.2">
      <c r="B28" s="31"/>
      <c r="D28" s="84" t="s">
        <v>33</v>
      </c>
      <c r="J28" s="65">
        <f>ROUND(J120, 2)</f>
        <v>0</v>
      </c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 x14ac:dyDescent="0.2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 x14ac:dyDescent="0.2">
      <c r="B31" s="31"/>
      <c r="D31" s="54" t="s">
        <v>37</v>
      </c>
      <c r="E31" s="26" t="s">
        <v>38</v>
      </c>
      <c r="F31" s="85">
        <f>ROUND((SUM(BE120:BE183)),  2)</f>
        <v>0</v>
      </c>
      <c r="I31" s="86">
        <v>0.21</v>
      </c>
      <c r="J31" s="85">
        <f>ROUND(((SUM(BE120:BE183))*I31),  2)</f>
        <v>0</v>
      </c>
      <c r="L31" s="31"/>
    </row>
    <row r="32" spans="2:12" s="1" customFormat="1" ht="14.45" customHeight="1" x14ac:dyDescent="0.2">
      <c r="B32" s="31"/>
      <c r="E32" s="26" t="s">
        <v>39</v>
      </c>
      <c r="F32" s="85">
        <f>ROUND((SUM(BF120:BF183)),  2)</f>
        <v>0</v>
      </c>
      <c r="I32" s="86">
        <v>0.15</v>
      </c>
      <c r="J32" s="85">
        <f>ROUND(((SUM(BF120:BF183))*I32),  2)</f>
        <v>0</v>
      </c>
      <c r="L32" s="31"/>
    </row>
    <row r="33" spans="2:12" s="1" customFormat="1" ht="14.45" hidden="1" customHeight="1" x14ac:dyDescent="0.2">
      <c r="B33" s="31"/>
      <c r="E33" s="26" t="s">
        <v>40</v>
      </c>
      <c r="F33" s="85">
        <f>ROUND((SUM(BG120:BG183)),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 x14ac:dyDescent="0.2">
      <c r="B34" s="31"/>
      <c r="E34" s="26" t="s">
        <v>41</v>
      </c>
      <c r="F34" s="85">
        <f>ROUND((SUM(BH120:BH183)), 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 x14ac:dyDescent="0.2">
      <c r="B35" s="31"/>
      <c r="E35" s="26" t="s">
        <v>42</v>
      </c>
      <c r="F35" s="85">
        <f>ROUND((SUM(BI120:BI183)),  2)</f>
        <v>0</v>
      </c>
      <c r="I35" s="86">
        <v>0</v>
      </c>
      <c r="J35" s="85">
        <f>0</f>
        <v>0</v>
      </c>
      <c r="L35" s="31"/>
    </row>
    <row r="36" spans="2:12" s="1" customFormat="1" ht="6.95" customHeight="1" x14ac:dyDescent="0.2">
      <c r="B36" s="31"/>
      <c r="L36" s="31"/>
    </row>
    <row r="37" spans="2:12" s="1" customFormat="1" ht="25.35" customHeight="1" x14ac:dyDescent="0.2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 x14ac:dyDescent="0.2">
      <c r="B38" s="31"/>
      <c r="L38" s="31"/>
    </row>
    <row r="39" spans="2:12" ht="14.45" customHeight="1" x14ac:dyDescent="0.2">
      <c r="B39" s="19"/>
      <c r="L39" s="19"/>
    </row>
    <row r="40" spans="2:12" ht="14.45" customHeight="1" x14ac:dyDescent="0.2">
      <c r="B40" s="19"/>
      <c r="L40" s="19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 x14ac:dyDescent="0.2">
      <c r="B82" s="31"/>
      <c r="C82" s="20" t="s">
        <v>82</v>
      </c>
      <c r="L82" s="31"/>
    </row>
    <row r="83" spans="2:47" s="1" customFormat="1" ht="6.95" hidden="1" customHeight="1" x14ac:dyDescent="0.2">
      <c r="B83" s="31"/>
      <c r="L83" s="31"/>
    </row>
    <row r="84" spans="2:47" s="1" customFormat="1" ht="12" hidden="1" customHeight="1" x14ac:dyDescent="0.2">
      <c r="B84" s="31"/>
      <c r="C84" s="26" t="s">
        <v>16</v>
      </c>
      <c r="L84" s="31"/>
    </row>
    <row r="85" spans="2:47" s="1" customFormat="1" ht="16.5" hidden="1" customHeight="1" x14ac:dyDescent="0.2">
      <c r="B85" s="31"/>
      <c r="E85" s="186" t="str">
        <f>E7</f>
        <v>Benešov - ul. Tyršova - úsek Vnoučkova - nám. TGM</v>
      </c>
      <c r="F85" s="205"/>
      <c r="G85" s="205"/>
      <c r="H85" s="205"/>
      <c r="L85" s="31"/>
    </row>
    <row r="86" spans="2:47" s="1" customFormat="1" ht="6.95" hidden="1" customHeight="1" x14ac:dyDescent="0.2">
      <c r="B86" s="31"/>
      <c r="L86" s="31"/>
    </row>
    <row r="87" spans="2:47" s="1" customFormat="1" ht="12" hidden="1" customHeight="1" x14ac:dyDescent="0.2">
      <c r="B87" s="31"/>
      <c r="C87" s="26" t="s">
        <v>20</v>
      </c>
      <c r="F87" s="24" t="str">
        <f>F10</f>
        <v xml:space="preserve"> </v>
      </c>
      <c r="I87" s="26" t="s">
        <v>22</v>
      </c>
      <c r="J87" s="51" t="str">
        <f>IF(J10="","",J10)</f>
        <v>9. 3. 2023</v>
      </c>
      <c r="L87" s="31"/>
    </row>
    <row r="88" spans="2:47" s="1" customFormat="1" ht="6.95" hidden="1" customHeight="1" x14ac:dyDescent="0.2">
      <c r="B88" s="31"/>
      <c r="L88" s="31"/>
    </row>
    <row r="89" spans="2:47" s="1" customFormat="1" ht="15.2" hidden="1" customHeight="1" x14ac:dyDescent="0.2">
      <c r="B89" s="31"/>
      <c r="C89" s="26" t="s">
        <v>24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hidden="1" customHeight="1" x14ac:dyDescent="0.2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hidden="1" customHeight="1" x14ac:dyDescent="0.2">
      <c r="B91" s="31"/>
      <c r="L91" s="31"/>
    </row>
    <row r="92" spans="2:47" s="1" customFormat="1" ht="29.25" hidden="1" customHeight="1" x14ac:dyDescent="0.2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hidden="1" customHeight="1" x14ac:dyDescent="0.2">
      <c r="B93" s="31"/>
      <c r="L93" s="31"/>
    </row>
    <row r="94" spans="2:47" s="1" customFormat="1" ht="22.9" hidden="1" customHeight="1" x14ac:dyDescent="0.2">
      <c r="B94" s="31"/>
      <c r="C94" s="97" t="s">
        <v>85</v>
      </c>
      <c r="J94" s="65">
        <f>J120</f>
        <v>0</v>
      </c>
      <c r="L94" s="31"/>
      <c r="AU94" s="16" t="s">
        <v>86</v>
      </c>
    </row>
    <row r="95" spans="2:47" s="8" customFormat="1" ht="24.95" hidden="1" customHeight="1" x14ac:dyDescent="0.2">
      <c r="B95" s="98"/>
      <c r="D95" s="99" t="s">
        <v>87</v>
      </c>
      <c r="E95" s="100"/>
      <c r="F95" s="100"/>
      <c r="G95" s="100"/>
      <c r="H95" s="100"/>
      <c r="I95" s="100"/>
      <c r="J95" s="101">
        <f>J121</f>
        <v>0</v>
      </c>
      <c r="L95" s="98"/>
    </row>
    <row r="96" spans="2:47" s="9" customFormat="1" ht="19.899999999999999" hidden="1" customHeight="1" x14ac:dyDescent="0.2">
      <c r="B96" s="102"/>
      <c r="D96" s="103" t="s">
        <v>88</v>
      </c>
      <c r="E96" s="104"/>
      <c r="F96" s="104"/>
      <c r="G96" s="104"/>
      <c r="H96" s="104"/>
      <c r="I96" s="104"/>
      <c r="J96" s="105">
        <f>J122</f>
        <v>0</v>
      </c>
      <c r="L96" s="102"/>
    </row>
    <row r="97" spans="2:12" s="9" customFormat="1" ht="19.899999999999999" hidden="1" customHeight="1" x14ac:dyDescent="0.2">
      <c r="B97" s="102"/>
      <c r="D97" s="103" t="s">
        <v>89</v>
      </c>
      <c r="E97" s="104"/>
      <c r="F97" s="104"/>
      <c r="G97" s="104"/>
      <c r="H97" s="104"/>
      <c r="I97" s="104"/>
      <c r="J97" s="105">
        <f>J137</f>
        <v>0</v>
      </c>
      <c r="L97" s="102"/>
    </row>
    <row r="98" spans="2:12" s="9" customFormat="1" ht="19.899999999999999" hidden="1" customHeight="1" x14ac:dyDescent="0.2">
      <c r="B98" s="102"/>
      <c r="D98" s="103" t="s">
        <v>90</v>
      </c>
      <c r="E98" s="104"/>
      <c r="F98" s="104"/>
      <c r="G98" s="104"/>
      <c r="H98" s="104"/>
      <c r="I98" s="104"/>
      <c r="J98" s="105">
        <f>J147</f>
        <v>0</v>
      </c>
      <c r="L98" s="102"/>
    </row>
    <row r="99" spans="2:12" s="9" customFormat="1" ht="19.899999999999999" hidden="1" customHeight="1" x14ac:dyDescent="0.2">
      <c r="B99" s="102"/>
      <c r="D99" s="103" t="s">
        <v>91</v>
      </c>
      <c r="E99" s="104"/>
      <c r="F99" s="104"/>
      <c r="G99" s="104"/>
      <c r="H99" s="104"/>
      <c r="I99" s="104"/>
      <c r="J99" s="105">
        <f>J153</f>
        <v>0</v>
      </c>
      <c r="L99" s="102"/>
    </row>
    <row r="100" spans="2:12" s="9" customFormat="1" ht="19.899999999999999" hidden="1" customHeight="1" x14ac:dyDescent="0.2">
      <c r="B100" s="102"/>
      <c r="D100" s="103" t="s">
        <v>92</v>
      </c>
      <c r="E100" s="104"/>
      <c r="F100" s="104"/>
      <c r="G100" s="104"/>
      <c r="H100" s="104"/>
      <c r="I100" s="104"/>
      <c r="J100" s="105">
        <f>J166</f>
        <v>0</v>
      </c>
      <c r="L100" s="102"/>
    </row>
    <row r="101" spans="2:12" s="9" customFormat="1" ht="19.899999999999999" hidden="1" customHeight="1" x14ac:dyDescent="0.2">
      <c r="B101" s="102"/>
      <c r="D101" s="103" t="s">
        <v>93</v>
      </c>
      <c r="E101" s="104"/>
      <c r="F101" s="104"/>
      <c r="G101" s="104"/>
      <c r="H101" s="104"/>
      <c r="I101" s="104"/>
      <c r="J101" s="105">
        <f>J178</f>
        <v>0</v>
      </c>
      <c r="L101" s="102"/>
    </row>
    <row r="102" spans="2:12" s="8" customFormat="1" ht="24.95" hidden="1" customHeight="1" x14ac:dyDescent="0.2">
      <c r="B102" s="98"/>
      <c r="D102" s="99" t="s">
        <v>94</v>
      </c>
      <c r="E102" s="100"/>
      <c r="F102" s="100"/>
      <c r="G102" s="100"/>
      <c r="H102" s="100"/>
      <c r="I102" s="100"/>
      <c r="J102" s="101">
        <f>J180</f>
        <v>0</v>
      </c>
      <c r="L102" s="98"/>
    </row>
    <row r="103" spans="2:12" s="1" customFormat="1" ht="21.75" hidden="1" customHeight="1" x14ac:dyDescent="0.2">
      <c r="B103" s="31"/>
      <c r="L103" s="31"/>
    </row>
    <row r="104" spans="2:12" s="1" customFormat="1" ht="6.95" hidden="1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5" spans="2:12" ht="11.25" hidden="1" x14ac:dyDescent="0.2"/>
    <row r="106" spans="2:12" ht="11.25" hidden="1" x14ac:dyDescent="0.2"/>
    <row r="107" spans="2:12" ht="11.25" hidden="1" x14ac:dyDescent="0.2"/>
    <row r="108" spans="2:12" s="1" customFormat="1" ht="6.95" customHeight="1" x14ac:dyDescent="0.2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 x14ac:dyDescent="0.2">
      <c r="B109" s="31"/>
      <c r="C109" s="20" t="s">
        <v>95</v>
      </c>
      <c r="L109" s="31"/>
    </row>
    <row r="110" spans="2:12" s="1" customFormat="1" ht="6.95" customHeight="1" x14ac:dyDescent="0.2">
      <c r="B110" s="31"/>
      <c r="L110" s="31"/>
    </row>
    <row r="111" spans="2:12" s="1" customFormat="1" ht="12" customHeight="1" x14ac:dyDescent="0.2">
      <c r="B111" s="31"/>
      <c r="C111" s="26" t="s">
        <v>16</v>
      </c>
      <c r="L111" s="31"/>
    </row>
    <row r="112" spans="2:12" s="1" customFormat="1" ht="16.5" customHeight="1" x14ac:dyDescent="0.2">
      <c r="B112" s="31"/>
      <c r="E112" s="186" t="str">
        <f>E7</f>
        <v>Benešov - ul. Tyršova - úsek Vnoučkova - nám. TGM</v>
      </c>
      <c r="F112" s="205"/>
      <c r="G112" s="205"/>
      <c r="H112" s="205"/>
      <c r="L112" s="31"/>
    </row>
    <row r="113" spans="2:65" s="1" customFormat="1" ht="6.95" customHeight="1" x14ac:dyDescent="0.2">
      <c r="B113" s="31"/>
      <c r="L113" s="31"/>
    </row>
    <row r="114" spans="2:65" s="1" customFormat="1" ht="12" customHeight="1" x14ac:dyDescent="0.2">
      <c r="B114" s="31"/>
      <c r="C114" s="26" t="s">
        <v>20</v>
      </c>
      <c r="F114" s="24" t="str">
        <f>F10</f>
        <v xml:space="preserve"> </v>
      </c>
      <c r="I114" s="26" t="s">
        <v>22</v>
      </c>
      <c r="J114" s="51" t="str">
        <f>IF(J10="","",J10)</f>
        <v>9. 3. 2023</v>
      </c>
      <c r="L114" s="31"/>
    </row>
    <row r="115" spans="2:65" s="1" customFormat="1" ht="6.95" customHeight="1" x14ac:dyDescent="0.2">
      <c r="B115" s="31"/>
      <c r="L115" s="31"/>
    </row>
    <row r="116" spans="2:65" s="1" customFormat="1" ht="15.2" customHeight="1" x14ac:dyDescent="0.2">
      <c r="B116" s="31"/>
      <c r="C116" s="26" t="s">
        <v>24</v>
      </c>
      <c r="F116" s="24" t="str">
        <f>E13</f>
        <v xml:space="preserve"> </v>
      </c>
      <c r="I116" s="26" t="s">
        <v>29</v>
      </c>
      <c r="J116" s="29" t="str">
        <f>E19</f>
        <v xml:space="preserve"> </v>
      </c>
      <c r="L116" s="31"/>
    </row>
    <row r="117" spans="2:65" s="1" customFormat="1" ht="15.2" customHeight="1" x14ac:dyDescent="0.2">
      <c r="B117" s="31"/>
      <c r="C117" s="26" t="s">
        <v>27</v>
      </c>
      <c r="F117" s="24" t="str">
        <f>IF(E16="","",E16)</f>
        <v>Vyplň údaj</v>
      </c>
      <c r="I117" s="26" t="s">
        <v>31</v>
      </c>
      <c r="J117" s="29" t="str">
        <f>E22</f>
        <v xml:space="preserve"> </v>
      </c>
      <c r="L117" s="31"/>
    </row>
    <row r="118" spans="2:65" s="1" customFormat="1" ht="10.35" customHeight="1" x14ac:dyDescent="0.2">
      <c r="B118" s="31"/>
      <c r="L118" s="31"/>
    </row>
    <row r="119" spans="2:65" s="10" customFormat="1" ht="29.25" customHeight="1" x14ac:dyDescent="0.2">
      <c r="B119" s="106"/>
      <c r="C119" s="107" t="s">
        <v>96</v>
      </c>
      <c r="D119" s="108" t="s">
        <v>58</v>
      </c>
      <c r="E119" s="108" t="s">
        <v>54</v>
      </c>
      <c r="F119" s="108" t="s">
        <v>55</v>
      </c>
      <c r="G119" s="108" t="s">
        <v>97</v>
      </c>
      <c r="H119" s="108" t="s">
        <v>98</v>
      </c>
      <c r="I119" s="108" t="s">
        <v>99</v>
      </c>
      <c r="J119" s="109" t="s">
        <v>84</v>
      </c>
      <c r="K119" s="110" t="s">
        <v>100</v>
      </c>
      <c r="L119" s="106"/>
      <c r="M119" s="58" t="s">
        <v>1</v>
      </c>
      <c r="N119" s="59" t="s">
        <v>37</v>
      </c>
      <c r="O119" s="59" t="s">
        <v>101</v>
      </c>
      <c r="P119" s="59" t="s">
        <v>102</v>
      </c>
      <c r="Q119" s="59" t="s">
        <v>103</v>
      </c>
      <c r="R119" s="59" t="s">
        <v>104</v>
      </c>
      <c r="S119" s="59" t="s">
        <v>105</v>
      </c>
      <c r="T119" s="60" t="s">
        <v>106</v>
      </c>
    </row>
    <row r="120" spans="2:65" s="1" customFormat="1" ht="22.9" customHeight="1" x14ac:dyDescent="0.25">
      <c r="B120" s="31"/>
      <c r="C120" s="63" t="s">
        <v>107</v>
      </c>
      <c r="J120" s="111">
        <f>BK120</f>
        <v>0</v>
      </c>
      <c r="L120" s="31"/>
      <c r="M120" s="61"/>
      <c r="N120" s="52"/>
      <c r="O120" s="52"/>
      <c r="P120" s="112">
        <f>P121+P180</f>
        <v>0</v>
      </c>
      <c r="Q120" s="52"/>
      <c r="R120" s="112">
        <f>R121+R180</f>
        <v>119.12304125000001</v>
      </c>
      <c r="S120" s="52"/>
      <c r="T120" s="113">
        <f>T121+T180</f>
        <v>159.64125000000001</v>
      </c>
      <c r="AT120" s="16" t="s">
        <v>72</v>
      </c>
      <c r="AU120" s="16" t="s">
        <v>86</v>
      </c>
      <c r="BK120" s="114">
        <f>BK121+BK180</f>
        <v>0</v>
      </c>
    </row>
    <row r="121" spans="2:65" s="11" customFormat="1" ht="25.9" customHeight="1" x14ac:dyDescent="0.2">
      <c r="B121" s="115"/>
      <c r="D121" s="116" t="s">
        <v>72</v>
      </c>
      <c r="E121" s="117" t="s">
        <v>108</v>
      </c>
      <c r="F121" s="117" t="s">
        <v>109</v>
      </c>
      <c r="I121" s="118"/>
      <c r="J121" s="119">
        <f>BK121</f>
        <v>0</v>
      </c>
      <c r="L121" s="115"/>
      <c r="M121" s="120"/>
      <c r="P121" s="121">
        <f>P122+P137+P147+P153+P166+P178</f>
        <v>0</v>
      </c>
      <c r="R121" s="121">
        <f>R122+R137+R147+R153+R166+R178</f>
        <v>119.12304125000001</v>
      </c>
      <c r="T121" s="122">
        <f>T122+T137+T147+T153+T166+T178</f>
        <v>159.64125000000001</v>
      </c>
      <c r="AR121" s="116" t="s">
        <v>78</v>
      </c>
      <c r="AT121" s="123" t="s">
        <v>72</v>
      </c>
      <c r="AU121" s="123" t="s">
        <v>73</v>
      </c>
      <c r="AY121" s="116" t="s">
        <v>110</v>
      </c>
      <c r="BK121" s="124">
        <f>BK122+BK137+BK147+BK153+BK166+BK178</f>
        <v>0</v>
      </c>
    </row>
    <row r="122" spans="2:65" s="11" customFormat="1" ht="22.9" customHeight="1" x14ac:dyDescent="0.2">
      <c r="B122" s="115"/>
      <c r="D122" s="116" t="s">
        <v>72</v>
      </c>
      <c r="E122" s="125" t="s">
        <v>78</v>
      </c>
      <c r="F122" s="125" t="s">
        <v>111</v>
      </c>
      <c r="I122" s="118"/>
      <c r="J122" s="126">
        <f>BK122</f>
        <v>0</v>
      </c>
      <c r="L122" s="115"/>
      <c r="M122" s="120"/>
      <c r="P122" s="121">
        <f>SUM(P123:P136)</f>
        <v>0</v>
      </c>
      <c r="R122" s="121">
        <f>SUM(R123:R136)</f>
        <v>4.8206250000000006E-2</v>
      </c>
      <c r="T122" s="122">
        <f>SUM(T123:T136)</f>
        <v>159.64125000000001</v>
      </c>
      <c r="AR122" s="116" t="s">
        <v>78</v>
      </c>
      <c r="AT122" s="123" t="s">
        <v>72</v>
      </c>
      <c r="AU122" s="123" t="s">
        <v>78</v>
      </c>
      <c r="AY122" s="116" t="s">
        <v>110</v>
      </c>
      <c r="BK122" s="124">
        <f>SUM(BK123:BK136)</f>
        <v>0</v>
      </c>
    </row>
    <row r="123" spans="2:65" s="1" customFormat="1" ht="16.5" customHeight="1" x14ac:dyDescent="0.2">
      <c r="B123" s="31"/>
      <c r="C123" s="127" t="s">
        <v>78</v>
      </c>
      <c r="D123" s="127" t="s">
        <v>112</v>
      </c>
      <c r="E123" s="128" t="s">
        <v>113</v>
      </c>
      <c r="F123" s="129" t="s">
        <v>114</v>
      </c>
      <c r="G123" s="130" t="s">
        <v>115</v>
      </c>
      <c r="H123" s="131">
        <v>142.875</v>
      </c>
      <c r="I123" s="132"/>
      <c r="J123" s="133">
        <f>ROUND(I123*H123,2)</f>
        <v>0</v>
      </c>
      <c r="K123" s="134"/>
      <c r="L123" s="31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0.22</v>
      </c>
      <c r="T123" s="138">
        <f>S123*H123</f>
        <v>31.432500000000001</v>
      </c>
      <c r="AR123" s="139" t="s">
        <v>116</v>
      </c>
      <c r="AT123" s="139" t="s">
        <v>112</v>
      </c>
      <c r="AU123" s="139" t="s">
        <v>80</v>
      </c>
      <c r="AY123" s="16" t="s">
        <v>110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6" t="s">
        <v>78</v>
      </c>
      <c r="BK123" s="140">
        <f>ROUND(I123*H123,2)</f>
        <v>0</v>
      </c>
      <c r="BL123" s="16" t="s">
        <v>116</v>
      </c>
      <c r="BM123" s="139" t="s">
        <v>117</v>
      </c>
    </row>
    <row r="124" spans="2:65" s="12" customFormat="1" ht="11.25" x14ac:dyDescent="0.2">
      <c r="B124" s="141"/>
      <c r="D124" s="142" t="s">
        <v>118</v>
      </c>
      <c r="E124" s="143" t="s">
        <v>1</v>
      </c>
      <c r="F124" s="144" t="s">
        <v>119</v>
      </c>
      <c r="H124" s="145">
        <v>15.375</v>
      </c>
      <c r="I124" s="146"/>
      <c r="L124" s="141"/>
      <c r="M124" s="147"/>
      <c r="T124" s="148"/>
      <c r="AT124" s="143" t="s">
        <v>118</v>
      </c>
      <c r="AU124" s="143" t="s">
        <v>80</v>
      </c>
      <c r="AV124" s="12" t="s">
        <v>80</v>
      </c>
      <c r="AW124" s="12" t="s">
        <v>30</v>
      </c>
      <c r="AX124" s="12" t="s">
        <v>73</v>
      </c>
      <c r="AY124" s="143" t="s">
        <v>110</v>
      </c>
    </row>
    <row r="125" spans="2:65" s="12" customFormat="1" ht="11.25" x14ac:dyDescent="0.2">
      <c r="B125" s="141"/>
      <c r="D125" s="142" t="s">
        <v>118</v>
      </c>
      <c r="E125" s="143" t="s">
        <v>1</v>
      </c>
      <c r="F125" s="144" t="s">
        <v>120</v>
      </c>
      <c r="H125" s="145">
        <v>39</v>
      </c>
      <c r="I125" s="146"/>
      <c r="L125" s="141"/>
      <c r="M125" s="147"/>
      <c r="T125" s="148"/>
      <c r="AT125" s="143" t="s">
        <v>118</v>
      </c>
      <c r="AU125" s="143" t="s">
        <v>80</v>
      </c>
      <c r="AV125" s="12" t="s">
        <v>80</v>
      </c>
      <c r="AW125" s="12" t="s">
        <v>30</v>
      </c>
      <c r="AX125" s="12" t="s">
        <v>73</v>
      </c>
      <c r="AY125" s="143" t="s">
        <v>110</v>
      </c>
    </row>
    <row r="126" spans="2:65" s="12" customFormat="1" ht="11.25" x14ac:dyDescent="0.2">
      <c r="B126" s="141"/>
      <c r="D126" s="142" t="s">
        <v>118</v>
      </c>
      <c r="E126" s="143" t="s">
        <v>1</v>
      </c>
      <c r="F126" s="144" t="s">
        <v>121</v>
      </c>
      <c r="H126" s="145">
        <v>88.5</v>
      </c>
      <c r="I126" s="146"/>
      <c r="L126" s="141"/>
      <c r="M126" s="147"/>
      <c r="T126" s="148"/>
      <c r="AT126" s="143" t="s">
        <v>118</v>
      </c>
      <c r="AU126" s="143" t="s">
        <v>80</v>
      </c>
      <c r="AV126" s="12" t="s">
        <v>80</v>
      </c>
      <c r="AW126" s="12" t="s">
        <v>30</v>
      </c>
      <c r="AX126" s="12" t="s">
        <v>73</v>
      </c>
      <c r="AY126" s="143" t="s">
        <v>110</v>
      </c>
    </row>
    <row r="127" spans="2:65" s="13" customFormat="1" ht="11.25" x14ac:dyDescent="0.2">
      <c r="B127" s="149"/>
      <c r="D127" s="142" t="s">
        <v>118</v>
      </c>
      <c r="E127" s="150" t="s">
        <v>1</v>
      </c>
      <c r="F127" s="151" t="s">
        <v>122</v>
      </c>
      <c r="H127" s="152">
        <v>142.875</v>
      </c>
      <c r="I127" s="153"/>
      <c r="L127" s="149"/>
      <c r="M127" s="154"/>
      <c r="T127" s="155"/>
      <c r="AT127" s="150" t="s">
        <v>118</v>
      </c>
      <c r="AU127" s="150" t="s">
        <v>80</v>
      </c>
      <c r="AV127" s="13" t="s">
        <v>116</v>
      </c>
      <c r="AW127" s="13" t="s">
        <v>30</v>
      </c>
      <c r="AX127" s="13" t="s">
        <v>78</v>
      </c>
      <c r="AY127" s="150" t="s">
        <v>110</v>
      </c>
    </row>
    <row r="128" spans="2:65" s="1" customFormat="1" ht="24.2" customHeight="1" x14ac:dyDescent="0.2">
      <c r="B128" s="31"/>
      <c r="C128" s="127" t="s">
        <v>80</v>
      </c>
      <c r="D128" s="127" t="s">
        <v>112</v>
      </c>
      <c r="E128" s="128" t="s">
        <v>123</v>
      </c>
      <c r="F128" s="129" t="s">
        <v>124</v>
      </c>
      <c r="G128" s="130" t="s">
        <v>115</v>
      </c>
      <c r="H128" s="131">
        <v>29.5</v>
      </c>
      <c r="I128" s="132"/>
      <c r="J128" s="133">
        <f>ROUND(I128*H128,2)</f>
        <v>0</v>
      </c>
      <c r="K128" s="134"/>
      <c r="L128" s="31"/>
      <c r="M128" s="135" t="s">
        <v>1</v>
      </c>
      <c r="N128" s="136" t="s">
        <v>38</v>
      </c>
      <c r="P128" s="137">
        <f>O128*H128</f>
        <v>0</v>
      </c>
      <c r="Q128" s="137">
        <v>0</v>
      </c>
      <c r="R128" s="137">
        <f>Q128*H128</f>
        <v>0</v>
      </c>
      <c r="S128" s="137">
        <v>0.17</v>
      </c>
      <c r="T128" s="138">
        <f>S128*H128</f>
        <v>5.0150000000000006</v>
      </c>
      <c r="AR128" s="139" t="s">
        <v>116</v>
      </c>
      <c r="AT128" s="139" t="s">
        <v>112</v>
      </c>
      <c r="AU128" s="139" t="s">
        <v>80</v>
      </c>
      <c r="AY128" s="16" t="s">
        <v>110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6" t="s">
        <v>78</v>
      </c>
      <c r="BK128" s="140">
        <f>ROUND(I128*H128,2)</f>
        <v>0</v>
      </c>
      <c r="BL128" s="16" t="s">
        <v>116</v>
      </c>
      <c r="BM128" s="139" t="s">
        <v>125</v>
      </c>
    </row>
    <row r="129" spans="2:65" s="12" customFormat="1" ht="11.25" x14ac:dyDescent="0.2">
      <c r="B129" s="141"/>
      <c r="D129" s="142" t="s">
        <v>118</v>
      </c>
      <c r="E129" s="143" t="s">
        <v>1</v>
      </c>
      <c r="F129" s="144" t="s">
        <v>126</v>
      </c>
      <c r="H129" s="145">
        <v>29.5</v>
      </c>
      <c r="I129" s="146"/>
      <c r="L129" s="141"/>
      <c r="M129" s="147"/>
      <c r="T129" s="148"/>
      <c r="AT129" s="143" t="s">
        <v>118</v>
      </c>
      <c r="AU129" s="143" t="s">
        <v>80</v>
      </c>
      <c r="AV129" s="12" t="s">
        <v>80</v>
      </c>
      <c r="AW129" s="12" t="s">
        <v>30</v>
      </c>
      <c r="AX129" s="12" t="s">
        <v>78</v>
      </c>
      <c r="AY129" s="143" t="s">
        <v>110</v>
      </c>
    </row>
    <row r="130" spans="2:65" s="1" customFormat="1" ht="33" customHeight="1" x14ac:dyDescent="0.2">
      <c r="B130" s="31"/>
      <c r="C130" s="127" t="s">
        <v>127</v>
      </c>
      <c r="D130" s="127" t="s">
        <v>112</v>
      </c>
      <c r="E130" s="128" t="s">
        <v>128</v>
      </c>
      <c r="F130" s="129" t="s">
        <v>129</v>
      </c>
      <c r="G130" s="130" t="s">
        <v>115</v>
      </c>
      <c r="H130" s="131">
        <v>535.625</v>
      </c>
      <c r="I130" s="132"/>
      <c r="J130" s="133">
        <f>ROUND(I130*H130,2)</f>
        <v>0</v>
      </c>
      <c r="K130" s="134"/>
      <c r="L130" s="31"/>
      <c r="M130" s="135" t="s">
        <v>1</v>
      </c>
      <c r="N130" s="136" t="s">
        <v>38</v>
      </c>
      <c r="P130" s="137">
        <f>O130*H130</f>
        <v>0</v>
      </c>
      <c r="Q130" s="137">
        <v>9.0000000000000006E-5</v>
      </c>
      <c r="R130" s="137">
        <f>Q130*H130</f>
        <v>4.8206250000000006E-2</v>
      </c>
      <c r="S130" s="137">
        <v>0.23</v>
      </c>
      <c r="T130" s="138">
        <f>S130*H130</f>
        <v>123.19375000000001</v>
      </c>
      <c r="AR130" s="139" t="s">
        <v>116</v>
      </c>
      <c r="AT130" s="139" t="s">
        <v>112</v>
      </c>
      <c r="AU130" s="139" t="s">
        <v>80</v>
      </c>
      <c r="AY130" s="16" t="s">
        <v>110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6" t="s">
        <v>78</v>
      </c>
      <c r="BK130" s="140">
        <f>ROUND(I130*H130,2)</f>
        <v>0</v>
      </c>
      <c r="BL130" s="16" t="s">
        <v>116</v>
      </c>
      <c r="BM130" s="139" t="s">
        <v>130</v>
      </c>
    </row>
    <row r="131" spans="2:65" s="12" customFormat="1" ht="11.25" x14ac:dyDescent="0.2">
      <c r="B131" s="141"/>
      <c r="D131" s="142" t="s">
        <v>118</v>
      </c>
      <c r="E131" s="143" t="s">
        <v>1</v>
      </c>
      <c r="F131" s="144" t="s">
        <v>131</v>
      </c>
      <c r="H131" s="145">
        <v>590</v>
      </c>
      <c r="I131" s="146"/>
      <c r="L131" s="141"/>
      <c r="M131" s="147"/>
      <c r="T131" s="148"/>
      <c r="AT131" s="143" t="s">
        <v>118</v>
      </c>
      <c r="AU131" s="143" t="s">
        <v>80</v>
      </c>
      <c r="AV131" s="12" t="s">
        <v>80</v>
      </c>
      <c r="AW131" s="12" t="s">
        <v>30</v>
      </c>
      <c r="AX131" s="12" t="s">
        <v>73</v>
      </c>
      <c r="AY131" s="143" t="s">
        <v>110</v>
      </c>
    </row>
    <row r="132" spans="2:65" s="14" customFormat="1" ht="11.25" x14ac:dyDescent="0.2">
      <c r="B132" s="156"/>
      <c r="D132" s="142" t="s">
        <v>118</v>
      </c>
      <c r="E132" s="157" t="s">
        <v>1</v>
      </c>
      <c r="F132" s="158" t="s">
        <v>132</v>
      </c>
      <c r="H132" s="157" t="s">
        <v>1</v>
      </c>
      <c r="I132" s="159"/>
      <c r="L132" s="156"/>
      <c r="M132" s="160"/>
      <c r="T132" s="161"/>
      <c r="AT132" s="157" t="s">
        <v>118</v>
      </c>
      <c r="AU132" s="157" t="s">
        <v>80</v>
      </c>
      <c r="AV132" s="14" t="s">
        <v>78</v>
      </c>
      <c r="AW132" s="14" t="s">
        <v>30</v>
      </c>
      <c r="AX132" s="14" t="s">
        <v>73</v>
      </c>
      <c r="AY132" s="157" t="s">
        <v>110</v>
      </c>
    </row>
    <row r="133" spans="2:65" s="12" customFormat="1" ht="11.25" x14ac:dyDescent="0.2">
      <c r="B133" s="141"/>
      <c r="D133" s="142" t="s">
        <v>118</v>
      </c>
      <c r="E133" s="143" t="s">
        <v>1</v>
      </c>
      <c r="F133" s="144" t="s">
        <v>133</v>
      </c>
      <c r="H133" s="145">
        <v>-15.375</v>
      </c>
      <c r="I133" s="146"/>
      <c r="L133" s="141"/>
      <c r="M133" s="147"/>
      <c r="T133" s="148"/>
      <c r="AT133" s="143" t="s">
        <v>118</v>
      </c>
      <c r="AU133" s="143" t="s">
        <v>80</v>
      </c>
      <c r="AV133" s="12" t="s">
        <v>80</v>
      </c>
      <c r="AW133" s="12" t="s">
        <v>30</v>
      </c>
      <c r="AX133" s="12" t="s">
        <v>73</v>
      </c>
      <c r="AY133" s="143" t="s">
        <v>110</v>
      </c>
    </row>
    <row r="134" spans="2:65" s="12" customFormat="1" ht="11.25" x14ac:dyDescent="0.2">
      <c r="B134" s="141"/>
      <c r="D134" s="142" t="s">
        <v>118</v>
      </c>
      <c r="E134" s="143" t="s">
        <v>1</v>
      </c>
      <c r="F134" s="144" t="s">
        <v>134</v>
      </c>
      <c r="H134" s="145">
        <v>-39</v>
      </c>
      <c r="I134" s="146"/>
      <c r="L134" s="141"/>
      <c r="M134" s="147"/>
      <c r="T134" s="148"/>
      <c r="AT134" s="143" t="s">
        <v>118</v>
      </c>
      <c r="AU134" s="143" t="s">
        <v>80</v>
      </c>
      <c r="AV134" s="12" t="s">
        <v>80</v>
      </c>
      <c r="AW134" s="12" t="s">
        <v>30</v>
      </c>
      <c r="AX134" s="12" t="s">
        <v>73</v>
      </c>
      <c r="AY134" s="143" t="s">
        <v>110</v>
      </c>
    </row>
    <row r="135" spans="2:65" s="13" customFormat="1" ht="11.25" x14ac:dyDescent="0.2">
      <c r="B135" s="149"/>
      <c r="D135" s="142" t="s">
        <v>118</v>
      </c>
      <c r="E135" s="150" t="s">
        <v>1</v>
      </c>
      <c r="F135" s="151" t="s">
        <v>122</v>
      </c>
      <c r="H135" s="152">
        <v>535.625</v>
      </c>
      <c r="I135" s="153"/>
      <c r="L135" s="149"/>
      <c r="M135" s="154"/>
      <c r="T135" s="155"/>
      <c r="AT135" s="150" t="s">
        <v>118</v>
      </c>
      <c r="AU135" s="150" t="s">
        <v>80</v>
      </c>
      <c r="AV135" s="13" t="s">
        <v>116</v>
      </c>
      <c r="AW135" s="13" t="s">
        <v>30</v>
      </c>
      <c r="AX135" s="13" t="s">
        <v>78</v>
      </c>
      <c r="AY135" s="150" t="s">
        <v>110</v>
      </c>
    </row>
    <row r="136" spans="2:65" s="1" customFormat="1" ht="24.2" customHeight="1" x14ac:dyDescent="0.2">
      <c r="B136" s="31"/>
      <c r="C136" s="127" t="s">
        <v>116</v>
      </c>
      <c r="D136" s="127" t="s">
        <v>112</v>
      </c>
      <c r="E136" s="128" t="s">
        <v>135</v>
      </c>
      <c r="F136" s="129" t="s">
        <v>136</v>
      </c>
      <c r="G136" s="130" t="s">
        <v>115</v>
      </c>
      <c r="H136" s="131">
        <v>29.5</v>
      </c>
      <c r="I136" s="132"/>
      <c r="J136" s="133">
        <f>ROUND(I136*H136,2)</f>
        <v>0</v>
      </c>
      <c r="K136" s="134"/>
      <c r="L136" s="31"/>
      <c r="M136" s="135" t="s">
        <v>1</v>
      </c>
      <c r="N136" s="136" t="s">
        <v>38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116</v>
      </c>
      <c r="AT136" s="139" t="s">
        <v>112</v>
      </c>
      <c r="AU136" s="139" t="s">
        <v>80</v>
      </c>
      <c r="AY136" s="16" t="s">
        <v>110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6" t="s">
        <v>78</v>
      </c>
      <c r="BK136" s="140">
        <f>ROUND(I136*H136,2)</f>
        <v>0</v>
      </c>
      <c r="BL136" s="16" t="s">
        <v>116</v>
      </c>
      <c r="BM136" s="139" t="s">
        <v>137</v>
      </c>
    </row>
    <row r="137" spans="2:65" s="11" customFormat="1" ht="22.9" customHeight="1" x14ac:dyDescent="0.2">
      <c r="B137" s="115"/>
      <c r="D137" s="116" t="s">
        <v>72</v>
      </c>
      <c r="E137" s="125" t="s">
        <v>138</v>
      </c>
      <c r="F137" s="125" t="s">
        <v>139</v>
      </c>
      <c r="I137" s="118"/>
      <c r="J137" s="126">
        <f>BK137</f>
        <v>0</v>
      </c>
      <c r="L137" s="115"/>
      <c r="M137" s="120"/>
      <c r="P137" s="121">
        <f>SUM(P138:P146)</f>
        <v>0</v>
      </c>
      <c r="R137" s="121">
        <f>SUM(R138:R146)</f>
        <v>81.813235000000006</v>
      </c>
      <c r="T137" s="122">
        <f>SUM(T138:T146)</f>
        <v>0</v>
      </c>
      <c r="AR137" s="116" t="s">
        <v>78</v>
      </c>
      <c r="AT137" s="123" t="s">
        <v>72</v>
      </c>
      <c r="AU137" s="123" t="s">
        <v>78</v>
      </c>
      <c r="AY137" s="116" t="s">
        <v>110</v>
      </c>
      <c r="BK137" s="124">
        <f>SUM(BK138:BK146)</f>
        <v>0</v>
      </c>
    </row>
    <row r="138" spans="2:65" s="1" customFormat="1" ht="37.9" customHeight="1" x14ac:dyDescent="0.2">
      <c r="B138" s="31"/>
      <c r="C138" s="127" t="s">
        <v>138</v>
      </c>
      <c r="D138" s="127" t="s">
        <v>112</v>
      </c>
      <c r="E138" s="128" t="s">
        <v>140</v>
      </c>
      <c r="F138" s="129" t="s">
        <v>141</v>
      </c>
      <c r="G138" s="130" t="s">
        <v>115</v>
      </c>
      <c r="H138" s="131">
        <v>29.5</v>
      </c>
      <c r="I138" s="132"/>
      <c r="J138" s="133">
        <f>ROUND(I138*H138,2)</f>
        <v>0</v>
      </c>
      <c r="K138" s="134"/>
      <c r="L138" s="31"/>
      <c r="M138" s="135" t="s">
        <v>1</v>
      </c>
      <c r="N138" s="136" t="s">
        <v>38</v>
      </c>
      <c r="P138" s="137">
        <f>O138*H138</f>
        <v>0</v>
      </c>
      <c r="Q138" s="137">
        <v>0.37536000000000003</v>
      </c>
      <c r="R138" s="137">
        <f>Q138*H138</f>
        <v>11.073120000000001</v>
      </c>
      <c r="S138" s="137">
        <v>0</v>
      </c>
      <c r="T138" s="138">
        <f>S138*H138</f>
        <v>0</v>
      </c>
      <c r="AR138" s="139" t="s">
        <v>116</v>
      </c>
      <c r="AT138" s="139" t="s">
        <v>112</v>
      </c>
      <c r="AU138" s="139" t="s">
        <v>80</v>
      </c>
      <c r="AY138" s="16" t="s">
        <v>110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78</v>
      </c>
      <c r="BK138" s="140">
        <f>ROUND(I138*H138,2)</f>
        <v>0</v>
      </c>
      <c r="BL138" s="16" t="s">
        <v>116</v>
      </c>
      <c r="BM138" s="139" t="s">
        <v>142</v>
      </c>
    </row>
    <row r="139" spans="2:65" s="1" customFormat="1" ht="24.2" customHeight="1" x14ac:dyDescent="0.2">
      <c r="B139" s="31"/>
      <c r="C139" s="127" t="s">
        <v>143</v>
      </c>
      <c r="D139" s="127" t="s">
        <v>112</v>
      </c>
      <c r="E139" s="128" t="s">
        <v>144</v>
      </c>
      <c r="F139" s="129" t="s">
        <v>145</v>
      </c>
      <c r="G139" s="130" t="s">
        <v>115</v>
      </c>
      <c r="H139" s="131">
        <v>531</v>
      </c>
      <c r="I139" s="132"/>
      <c r="J139" s="133">
        <f>ROUND(I139*H139,2)</f>
        <v>0</v>
      </c>
      <c r="K139" s="134"/>
      <c r="L139" s="31"/>
      <c r="M139" s="135" t="s">
        <v>1</v>
      </c>
      <c r="N139" s="136" t="s">
        <v>38</v>
      </c>
      <c r="P139" s="137">
        <f>O139*H139</f>
        <v>0</v>
      </c>
      <c r="Q139" s="137">
        <v>0.10434</v>
      </c>
      <c r="R139" s="137">
        <f>Q139*H139</f>
        <v>55.404540000000004</v>
      </c>
      <c r="S139" s="137">
        <v>0</v>
      </c>
      <c r="T139" s="138">
        <f>S139*H139</f>
        <v>0</v>
      </c>
      <c r="AR139" s="139" t="s">
        <v>116</v>
      </c>
      <c r="AT139" s="139" t="s">
        <v>112</v>
      </c>
      <c r="AU139" s="139" t="s">
        <v>80</v>
      </c>
      <c r="AY139" s="16" t="s">
        <v>110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78</v>
      </c>
      <c r="BK139" s="140">
        <f>ROUND(I139*H139,2)</f>
        <v>0</v>
      </c>
      <c r="BL139" s="16" t="s">
        <v>116</v>
      </c>
      <c r="BM139" s="139" t="s">
        <v>146</v>
      </c>
    </row>
    <row r="140" spans="2:65" s="12" customFormat="1" ht="11.25" x14ac:dyDescent="0.2">
      <c r="B140" s="141"/>
      <c r="D140" s="142" t="s">
        <v>118</v>
      </c>
      <c r="E140" s="143" t="s">
        <v>1</v>
      </c>
      <c r="F140" s="144" t="s">
        <v>147</v>
      </c>
      <c r="H140" s="145">
        <v>531</v>
      </c>
      <c r="I140" s="146"/>
      <c r="L140" s="141"/>
      <c r="M140" s="147"/>
      <c r="T140" s="148"/>
      <c r="AT140" s="143" t="s">
        <v>118</v>
      </c>
      <c r="AU140" s="143" t="s">
        <v>80</v>
      </c>
      <c r="AV140" s="12" t="s">
        <v>80</v>
      </c>
      <c r="AW140" s="12" t="s">
        <v>30</v>
      </c>
      <c r="AX140" s="12" t="s">
        <v>78</v>
      </c>
      <c r="AY140" s="143" t="s">
        <v>110</v>
      </c>
    </row>
    <row r="141" spans="2:65" s="1" customFormat="1" ht="24.2" customHeight="1" x14ac:dyDescent="0.2">
      <c r="B141" s="31"/>
      <c r="C141" s="127" t="s">
        <v>148</v>
      </c>
      <c r="D141" s="127" t="s">
        <v>112</v>
      </c>
      <c r="E141" s="128" t="s">
        <v>149</v>
      </c>
      <c r="F141" s="129" t="s">
        <v>150</v>
      </c>
      <c r="G141" s="130" t="s">
        <v>115</v>
      </c>
      <c r="H141" s="131">
        <v>59</v>
      </c>
      <c r="I141" s="132"/>
      <c r="J141" s="133">
        <f>ROUND(I141*H141,2)</f>
        <v>0</v>
      </c>
      <c r="K141" s="134"/>
      <c r="L141" s="31"/>
      <c r="M141" s="135" t="s">
        <v>1</v>
      </c>
      <c r="N141" s="136" t="s">
        <v>38</v>
      </c>
      <c r="P141" s="137">
        <f>O141*H141</f>
        <v>0</v>
      </c>
      <c r="Q141" s="137">
        <v>0.15620000000000001</v>
      </c>
      <c r="R141" s="137">
        <f>Q141*H141</f>
        <v>9.2157999999999998</v>
      </c>
      <c r="S141" s="137">
        <v>0</v>
      </c>
      <c r="T141" s="138">
        <f>S141*H141</f>
        <v>0</v>
      </c>
      <c r="AR141" s="139" t="s">
        <v>116</v>
      </c>
      <c r="AT141" s="139" t="s">
        <v>112</v>
      </c>
      <c r="AU141" s="139" t="s">
        <v>80</v>
      </c>
      <c r="AY141" s="16" t="s">
        <v>110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78</v>
      </c>
      <c r="BK141" s="140">
        <f>ROUND(I141*H141,2)</f>
        <v>0</v>
      </c>
      <c r="BL141" s="16" t="s">
        <v>116</v>
      </c>
      <c r="BM141" s="139" t="s">
        <v>151</v>
      </c>
    </row>
    <row r="142" spans="2:65" s="12" customFormat="1" ht="11.25" x14ac:dyDescent="0.2">
      <c r="B142" s="141"/>
      <c r="D142" s="142" t="s">
        <v>118</v>
      </c>
      <c r="E142" s="143" t="s">
        <v>1</v>
      </c>
      <c r="F142" s="144" t="s">
        <v>152</v>
      </c>
      <c r="H142" s="145">
        <v>59</v>
      </c>
      <c r="I142" s="146"/>
      <c r="L142" s="141"/>
      <c r="M142" s="147"/>
      <c r="T142" s="148"/>
      <c r="AT142" s="143" t="s">
        <v>118</v>
      </c>
      <c r="AU142" s="143" t="s">
        <v>80</v>
      </c>
      <c r="AV142" s="12" t="s">
        <v>80</v>
      </c>
      <c r="AW142" s="12" t="s">
        <v>30</v>
      </c>
      <c r="AX142" s="12" t="s">
        <v>78</v>
      </c>
      <c r="AY142" s="143" t="s">
        <v>110</v>
      </c>
    </row>
    <row r="143" spans="2:65" s="1" customFormat="1" ht="33" customHeight="1" x14ac:dyDescent="0.2">
      <c r="B143" s="31"/>
      <c r="C143" s="127" t="s">
        <v>153</v>
      </c>
      <c r="D143" s="127" t="s">
        <v>112</v>
      </c>
      <c r="E143" s="128" t="s">
        <v>154</v>
      </c>
      <c r="F143" s="129" t="s">
        <v>155</v>
      </c>
      <c r="G143" s="130" t="s">
        <v>115</v>
      </c>
      <c r="H143" s="131">
        <v>29.5</v>
      </c>
      <c r="I143" s="132"/>
      <c r="J143" s="133">
        <f>ROUND(I143*H143,2)</f>
        <v>0</v>
      </c>
      <c r="K143" s="134"/>
      <c r="L143" s="31"/>
      <c r="M143" s="135" t="s">
        <v>1</v>
      </c>
      <c r="N143" s="136" t="s">
        <v>38</v>
      </c>
      <c r="P143" s="137">
        <f>O143*H143</f>
        <v>0</v>
      </c>
      <c r="Q143" s="137">
        <v>0.20745</v>
      </c>
      <c r="R143" s="137">
        <f>Q143*H143</f>
        <v>6.1197749999999997</v>
      </c>
      <c r="S143" s="137">
        <v>0</v>
      </c>
      <c r="T143" s="138">
        <f>S143*H143</f>
        <v>0</v>
      </c>
      <c r="AR143" s="139" t="s">
        <v>116</v>
      </c>
      <c r="AT143" s="139" t="s">
        <v>112</v>
      </c>
      <c r="AU143" s="139" t="s">
        <v>80</v>
      </c>
      <c r="AY143" s="16" t="s">
        <v>110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6" t="s">
        <v>78</v>
      </c>
      <c r="BK143" s="140">
        <f>ROUND(I143*H143,2)</f>
        <v>0</v>
      </c>
      <c r="BL143" s="16" t="s">
        <v>116</v>
      </c>
      <c r="BM143" s="139" t="s">
        <v>156</v>
      </c>
    </row>
    <row r="144" spans="2:65" s="1" customFormat="1" ht="24.2" customHeight="1" x14ac:dyDescent="0.2">
      <c r="B144" s="31"/>
      <c r="C144" s="127" t="s">
        <v>157</v>
      </c>
      <c r="D144" s="127" t="s">
        <v>112</v>
      </c>
      <c r="E144" s="128" t="s">
        <v>158</v>
      </c>
      <c r="F144" s="129" t="s">
        <v>159</v>
      </c>
      <c r="G144" s="130" t="s">
        <v>115</v>
      </c>
      <c r="H144" s="131">
        <v>590</v>
      </c>
      <c r="I144" s="132"/>
      <c r="J144" s="133">
        <f>ROUND(I144*H144,2)</f>
        <v>0</v>
      </c>
      <c r="K144" s="134"/>
      <c r="L144" s="31"/>
      <c r="M144" s="135" t="s">
        <v>1</v>
      </c>
      <c r="N144" s="136" t="s">
        <v>38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116</v>
      </c>
      <c r="AT144" s="139" t="s">
        <v>112</v>
      </c>
      <c r="AU144" s="139" t="s">
        <v>80</v>
      </c>
      <c r="AY144" s="16" t="s">
        <v>110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6" t="s">
        <v>78</v>
      </c>
      <c r="BK144" s="140">
        <f>ROUND(I144*H144,2)</f>
        <v>0</v>
      </c>
      <c r="BL144" s="16" t="s">
        <v>116</v>
      </c>
      <c r="BM144" s="139" t="s">
        <v>160</v>
      </c>
    </row>
    <row r="145" spans="2:65" s="1" customFormat="1" ht="24.2" customHeight="1" x14ac:dyDescent="0.2">
      <c r="B145" s="31"/>
      <c r="C145" s="127" t="s">
        <v>161</v>
      </c>
      <c r="D145" s="127" t="s">
        <v>112</v>
      </c>
      <c r="E145" s="128" t="s">
        <v>162</v>
      </c>
      <c r="F145" s="129" t="s">
        <v>163</v>
      </c>
      <c r="G145" s="130" t="s">
        <v>115</v>
      </c>
      <c r="H145" s="131">
        <v>590</v>
      </c>
      <c r="I145" s="132"/>
      <c r="J145" s="133">
        <f>ROUND(I145*H145,2)</f>
        <v>0</v>
      </c>
      <c r="K145" s="134"/>
      <c r="L145" s="31"/>
      <c r="M145" s="135" t="s">
        <v>1</v>
      </c>
      <c r="N145" s="136" t="s">
        <v>38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116</v>
      </c>
      <c r="AT145" s="139" t="s">
        <v>112</v>
      </c>
      <c r="AU145" s="139" t="s">
        <v>80</v>
      </c>
      <c r="AY145" s="16" t="s">
        <v>110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78</v>
      </c>
      <c r="BK145" s="140">
        <f>ROUND(I145*H145,2)</f>
        <v>0</v>
      </c>
      <c r="BL145" s="16" t="s">
        <v>116</v>
      </c>
      <c r="BM145" s="139" t="s">
        <v>164</v>
      </c>
    </row>
    <row r="146" spans="2:65" s="1" customFormat="1" ht="33" customHeight="1" x14ac:dyDescent="0.2">
      <c r="B146" s="31"/>
      <c r="C146" s="127" t="s">
        <v>165</v>
      </c>
      <c r="D146" s="127" t="s">
        <v>112</v>
      </c>
      <c r="E146" s="128" t="s">
        <v>166</v>
      </c>
      <c r="F146" s="129" t="s">
        <v>167</v>
      </c>
      <c r="G146" s="130" t="s">
        <v>115</v>
      </c>
      <c r="H146" s="131">
        <v>590</v>
      </c>
      <c r="I146" s="132"/>
      <c r="J146" s="133">
        <f>ROUND(I146*H146,2)</f>
        <v>0</v>
      </c>
      <c r="K146" s="134"/>
      <c r="L146" s="31"/>
      <c r="M146" s="135" t="s">
        <v>1</v>
      </c>
      <c r="N146" s="136" t="s">
        <v>38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116</v>
      </c>
      <c r="AT146" s="139" t="s">
        <v>112</v>
      </c>
      <c r="AU146" s="139" t="s">
        <v>80</v>
      </c>
      <c r="AY146" s="16" t="s">
        <v>110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78</v>
      </c>
      <c r="BK146" s="140">
        <f>ROUND(I146*H146,2)</f>
        <v>0</v>
      </c>
      <c r="BL146" s="16" t="s">
        <v>116</v>
      </c>
      <c r="BM146" s="139" t="s">
        <v>168</v>
      </c>
    </row>
    <row r="147" spans="2:65" s="11" customFormat="1" ht="22.9" customHeight="1" x14ac:dyDescent="0.2">
      <c r="B147" s="115"/>
      <c r="D147" s="116" t="s">
        <v>72</v>
      </c>
      <c r="E147" s="125" t="s">
        <v>161</v>
      </c>
      <c r="F147" s="125" t="s">
        <v>169</v>
      </c>
      <c r="I147" s="118"/>
      <c r="J147" s="126">
        <f>BK147</f>
        <v>0</v>
      </c>
      <c r="L147" s="115"/>
      <c r="M147" s="120"/>
      <c r="P147" s="121">
        <f>SUM(P148:P152)</f>
        <v>0</v>
      </c>
      <c r="R147" s="121">
        <f>SUM(R148:R152)</f>
        <v>6.4735200000000006</v>
      </c>
      <c r="T147" s="122">
        <f>SUM(T148:T152)</f>
        <v>0</v>
      </c>
      <c r="AR147" s="116" t="s">
        <v>78</v>
      </c>
      <c r="AT147" s="123" t="s">
        <v>72</v>
      </c>
      <c r="AU147" s="123" t="s">
        <v>78</v>
      </c>
      <c r="AY147" s="116" t="s">
        <v>110</v>
      </c>
      <c r="BK147" s="124">
        <f>SUM(BK148:BK152)</f>
        <v>0</v>
      </c>
    </row>
    <row r="148" spans="2:65" s="1" customFormat="1" ht="24.2" customHeight="1" x14ac:dyDescent="0.2">
      <c r="B148" s="31"/>
      <c r="C148" s="127" t="s">
        <v>170</v>
      </c>
      <c r="D148" s="127" t="s">
        <v>112</v>
      </c>
      <c r="E148" s="128" t="s">
        <v>171</v>
      </c>
      <c r="F148" s="129" t="s">
        <v>172</v>
      </c>
      <c r="G148" s="130" t="s">
        <v>173</v>
      </c>
      <c r="H148" s="131">
        <v>5</v>
      </c>
      <c r="I148" s="132"/>
      <c r="J148" s="133">
        <f>ROUND(I148*H148,2)</f>
        <v>0</v>
      </c>
      <c r="K148" s="134"/>
      <c r="L148" s="31"/>
      <c r="M148" s="135" t="s">
        <v>1</v>
      </c>
      <c r="N148" s="136" t="s">
        <v>38</v>
      </c>
      <c r="P148" s="137">
        <f>O148*H148</f>
        <v>0</v>
      </c>
      <c r="Q148" s="137">
        <v>0.42368</v>
      </c>
      <c r="R148" s="137">
        <f>Q148*H148</f>
        <v>2.1183999999999998</v>
      </c>
      <c r="S148" s="137">
        <v>0</v>
      </c>
      <c r="T148" s="138">
        <f>S148*H148</f>
        <v>0</v>
      </c>
      <c r="AR148" s="139" t="s">
        <v>116</v>
      </c>
      <c r="AT148" s="139" t="s">
        <v>112</v>
      </c>
      <c r="AU148" s="139" t="s">
        <v>80</v>
      </c>
      <c r="AY148" s="16" t="s">
        <v>110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6" t="s">
        <v>78</v>
      </c>
      <c r="BK148" s="140">
        <f>ROUND(I148*H148,2)</f>
        <v>0</v>
      </c>
      <c r="BL148" s="16" t="s">
        <v>116</v>
      </c>
      <c r="BM148" s="139" t="s">
        <v>174</v>
      </c>
    </row>
    <row r="149" spans="2:65" s="1" customFormat="1" ht="33" customHeight="1" x14ac:dyDescent="0.2">
      <c r="B149" s="31"/>
      <c r="C149" s="127" t="s">
        <v>175</v>
      </c>
      <c r="D149" s="127" t="s">
        <v>112</v>
      </c>
      <c r="E149" s="128" t="s">
        <v>176</v>
      </c>
      <c r="F149" s="129" t="s">
        <v>177</v>
      </c>
      <c r="G149" s="130" t="s">
        <v>173</v>
      </c>
      <c r="H149" s="131">
        <v>14</v>
      </c>
      <c r="I149" s="132"/>
      <c r="J149" s="133">
        <f>ROUND(I149*H149,2)</f>
        <v>0</v>
      </c>
      <c r="K149" s="134"/>
      <c r="L149" s="31"/>
      <c r="M149" s="135" t="s">
        <v>1</v>
      </c>
      <c r="N149" s="136" t="s">
        <v>38</v>
      </c>
      <c r="P149" s="137">
        <f>O149*H149</f>
        <v>0</v>
      </c>
      <c r="Q149" s="137">
        <v>0.31108000000000002</v>
      </c>
      <c r="R149" s="137">
        <f>Q149*H149</f>
        <v>4.3551200000000003</v>
      </c>
      <c r="S149" s="137">
        <v>0</v>
      </c>
      <c r="T149" s="138">
        <f>S149*H149</f>
        <v>0</v>
      </c>
      <c r="AR149" s="139" t="s">
        <v>116</v>
      </c>
      <c r="AT149" s="139" t="s">
        <v>112</v>
      </c>
      <c r="AU149" s="139" t="s">
        <v>80</v>
      </c>
      <c r="AY149" s="16" t="s">
        <v>110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78</v>
      </c>
      <c r="BK149" s="140">
        <f>ROUND(I149*H149,2)</f>
        <v>0</v>
      </c>
      <c r="BL149" s="16" t="s">
        <v>116</v>
      </c>
      <c r="BM149" s="139" t="s">
        <v>178</v>
      </c>
    </row>
    <row r="150" spans="2:65" s="12" customFormat="1" ht="11.25" x14ac:dyDescent="0.2">
      <c r="B150" s="141"/>
      <c r="D150" s="142" t="s">
        <v>118</v>
      </c>
      <c r="E150" s="143" t="s">
        <v>1</v>
      </c>
      <c r="F150" s="144" t="s">
        <v>179</v>
      </c>
      <c r="H150" s="145">
        <v>4</v>
      </c>
      <c r="I150" s="146"/>
      <c r="L150" s="141"/>
      <c r="M150" s="147"/>
      <c r="T150" s="148"/>
      <c r="AT150" s="143" t="s">
        <v>118</v>
      </c>
      <c r="AU150" s="143" t="s">
        <v>80</v>
      </c>
      <c r="AV150" s="12" t="s">
        <v>80</v>
      </c>
      <c r="AW150" s="12" t="s">
        <v>30</v>
      </c>
      <c r="AX150" s="12" t="s">
        <v>73</v>
      </c>
      <c r="AY150" s="143" t="s">
        <v>110</v>
      </c>
    </row>
    <row r="151" spans="2:65" s="12" customFormat="1" ht="11.25" x14ac:dyDescent="0.2">
      <c r="B151" s="141"/>
      <c r="D151" s="142" t="s">
        <v>118</v>
      </c>
      <c r="E151" s="143" t="s">
        <v>1</v>
      </c>
      <c r="F151" s="144" t="s">
        <v>180</v>
      </c>
      <c r="H151" s="145">
        <v>10</v>
      </c>
      <c r="I151" s="146"/>
      <c r="L151" s="141"/>
      <c r="M151" s="147"/>
      <c r="T151" s="148"/>
      <c r="AT151" s="143" t="s">
        <v>118</v>
      </c>
      <c r="AU151" s="143" t="s">
        <v>80</v>
      </c>
      <c r="AV151" s="12" t="s">
        <v>80</v>
      </c>
      <c r="AW151" s="12" t="s">
        <v>30</v>
      </c>
      <c r="AX151" s="12" t="s">
        <v>73</v>
      </c>
      <c r="AY151" s="143" t="s">
        <v>110</v>
      </c>
    </row>
    <row r="152" spans="2:65" s="13" customFormat="1" ht="11.25" x14ac:dyDescent="0.2">
      <c r="B152" s="149"/>
      <c r="D152" s="142" t="s">
        <v>118</v>
      </c>
      <c r="E152" s="150" t="s">
        <v>1</v>
      </c>
      <c r="F152" s="151" t="s">
        <v>122</v>
      </c>
      <c r="H152" s="152">
        <v>14</v>
      </c>
      <c r="I152" s="153"/>
      <c r="L152" s="149"/>
      <c r="M152" s="154"/>
      <c r="T152" s="155"/>
      <c r="AT152" s="150" t="s">
        <v>118</v>
      </c>
      <c r="AU152" s="150" t="s">
        <v>80</v>
      </c>
      <c r="AV152" s="13" t="s">
        <v>116</v>
      </c>
      <c r="AW152" s="13" t="s">
        <v>30</v>
      </c>
      <c r="AX152" s="13" t="s">
        <v>78</v>
      </c>
      <c r="AY152" s="150" t="s">
        <v>110</v>
      </c>
    </row>
    <row r="153" spans="2:65" s="11" customFormat="1" ht="22.9" customHeight="1" x14ac:dyDescent="0.2">
      <c r="B153" s="115"/>
      <c r="D153" s="116" t="s">
        <v>72</v>
      </c>
      <c r="E153" s="125" t="s">
        <v>165</v>
      </c>
      <c r="F153" s="125" t="s">
        <v>181</v>
      </c>
      <c r="I153" s="118"/>
      <c r="J153" s="126">
        <f>BK153</f>
        <v>0</v>
      </c>
      <c r="L153" s="115"/>
      <c r="M153" s="120"/>
      <c r="P153" s="121">
        <f>SUM(P154:P165)</f>
        <v>0</v>
      </c>
      <c r="R153" s="121">
        <f>SUM(R154:R165)</f>
        <v>30.788079999999997</v>
      </c>
      <c r="T153" s="122">
        <f>SUM(T154:T165)</f>
        <v>0</v>
      </c>
      <c r="AR153" s="116" t="s">
        <v>78</v>
      </c>
      <c r="AT153" s="123" t="s">
        <v>72</v>
      </c>
      <c r="AU153" s="123" t="s">
        <v>78</v>
      </c>
      <c r="AY153" s="116" t="s">
        <v>110</v>
      </c>
      <c r="BK153" s="124">
        <f>SUM(BK154:BK165)</f>
        <v>0</v>
      </c>
    </row>
    <row r="154" spans="2:65" s="1" customFormat="1" ht="24.2" customHeight="1" x14ac:dyDescent="0.2">
      <c r="B154" s="31"/>
      <c r="C154" s="127" t="s">
        <v>182</v>
      </c>
      <c r="D154" s="127" t="s">
        <v>112</v>
      </c>
      <c r="E154" s="128" t="s">
        <v>183</v>
      </c>
      <c r="F154" s="129" t="s">
        <v>184</v>
      </c>
      <c r="G154" s="130" t="s">
        <v>185</v>
      </c>
      <c r="H154" s="131">
        <v>61.5</v>
      </c>
      <c r="I154" s="132"/>
      <c r="J154" s="133">
        <f>ROUND(I154*H154,2)</f>
        <v>0</v>
      </c>
      <c r="K154" s="134"/>
      <c r="L154" s="31"/>
      <c r="M154" s="135" t="s">
        <v>1</v>
      </c>
      <c r="N154" s="136" t="s">
        <v>38</v>
      </c>
      <c r="P154" s="137">
        <f>O154*H154</f>
        <v>0</v>
      </c>
      <c r="Q154" s="137">
        <v>1.2999999999999999E-4</v>
      </c>
      <c r="R154" s="137">
        <f>Q154*H154</f>
        <v>7.9949999999999986E-3</v>
      </c>
      <c r="S154" s="137">
        <v>0</v>
      </c>
      <c r="T154" s="138">
        <f>S154*H154</f>
        <v>0</v>
      </c>
      <c r="AR154" s="139" t="s">
        <v>116</v>
      </c>
      <c r="AT154" s="139" t="s">
        <v>112</v>
      </c>
      <c r="AU154" s="139" t="s">
        <v>80</v>
      </c>
      <c r="AY154" s="16" t="s">
        <v>110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6" t="s">
        <v>78</v>
      </c>
      <c r="BK154" s="140">
        <f>ROUND(I154*H154,2)</f>
        <v>0</v>
      </c>
      <c r="BL154" s="16" t="s">
        <v>116</v>
      </c>
      <c r="BM154" s="139" t="s">
        <v>186</v>
      </c>
    </row>
    <row r="155" spans="2:65" s="12" customFormat="1" ht="11.25" x14ac:dyDescent="0.2">
      <c r="B155" s="141"/>
      <c r="D155" s="142" t="s">
        <v>118</v>
      </c>
      <c r="E155" s="143" t="s">
        <v>1</v>
      </c>
      <c r="F155" s="144" t="s">
        <v>187</v>
      </c>
      <c r="H155" s="145">
        <v>61.5</v>
      </c>
      <c r="I155" s="146"/>
      <c r="L155" s="141"/>
      <c r="M155" s="147"/>
      <c r="T155" s="148"/>
      <c r="AT155" s="143" t="s">
        <v>118</v>
      </c>
      <c r="AU155" s="143" t="s">
        <v>80</v>
      </c>
      <c r="AV155" s="12" t="s">
        <v>80</v>
      </c>
      <c r="AW155" s="12" t="s">
        <v>30</v>
      </c>
      <c r="AX155" s="12" t="s">
        <v>78</v>
      </c>
      <c r="AY155" s="143" t="s">
        <v>110</v>
      </c>
    </row>
    <row r="156" spans="2:65" s="1" customFormat="1" ht="24.2" customHeight="1" x14ac:dyDescent="0.2">
      <c r="B156" s="31"/>
      <c r="C156" s="127" t="s">
        <v>188</v>
      </c>
      <c r="D156" s="127" t="s">
        <v>112</v>
      </c>
      <c r="E156" s="128" t="s">
        <v>189</v>
      </c>
      <c r="F156" s="129" t="s">
        <v>190</v>
      </c>
      <c r="G156" s="130" t="s">
        <v>115</v>
      </c>
      <c r="H156" s="131">
        <v>23</v>
      </c>
      <c r="I156" s="132"/>
      <c r="J156" s="133">
        <f>ROUND(I156*H156,2)</f>
        <v>0</v>
      </c>
      <c r="K156" s="134"/>
      <c r="L156" s="31"/>
      <c r="M156" s="135" t="s">
        <v>1</v>
      </c>
      <c r="N156" s="136" t="s">
        <v>38</v>
      </c>
      <c r="P156" s="137">
        <f>O156*H156</f>
        <v>0</v>
      </c>
      <c r="Q156" s="137">
        <v>2.5999999999999999E-3</v>
      </c>
      <c r="R156" s="137">
        <f>Q156*H156</f>
        <v>5.9799999999999999E-2</v>
      </c>
      <c r="S156" s="137">
        <v>0</v>
      </c>
      <c r="T156" s="138">
        <f>S156*H156</f>
        <v>0</v>
      </c>
      <c r="AR156" s="139" t="s">
        <v>116</v>
      </c>
      <c r="AT156" s="139" t="s">
        <v>112</v>
      </c>
      <c r="AU156" s="139" t="s">
        <v>80</v>
      </c>
      <c r="AY156" s="16" t="s">
        <v>110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78</v>
      </c>
      <c r="BK156" s="140">
        <f>ROUND(I156*H156,2)</f>
        <v>0</v>
      </c>
      <c r="BL156" s="16" t="s">
        <v>116</v>
      </c>
      <c r="BM156" s="139" t="s">
        <v>191</v>
      </c>
    </row>
    <row r="157" spans="2:65" s="12" customFormat="1" ht="11.25" x14ac:dyDescent="0.2">
      <c r="B157" s="141"/>
      <c r="D157" s="142" t="s">
        <v>118</v>
      </c>
      <c r="E157" s="143" t="s">
        <v>1</v>
      </c>
      <c r="F157" s="144" t="s">
        <v>192</v>
      </c>
      <c r="H157" s="145">
        <v>23</v>
      </c>
      <c r="I157" s="146"/>
      <c r="L157" s="141"/>
      <c r="M157" s="147"/>
      <c r="T157" s="148"/>
      <c r="AT157" s="143" t="s">
        <v>118</v>
      </c>
      <c r="AU157" s="143" t="s">
        <v>80</v>
      </c>
      <c r="AV157" s="12" t="s">
        <v>80</v>
      </c>
      <c r="AW157" s="12" t="s">
        <v>30</v>
      </c>
      <c r="AX157" s="12" t="s">
        <v>78</v>
      </c>
      <c r="AY157" s="143" t="s">
        <v>110</v>
      </c>
    </row>
    <row r="158" spans="2:65" s="1" customFormat="1" ht="24.2" customHeight="1" x14ac:dyDescent="0.2">
      <c r="B158" s="31"/>
      <c r="C158" s="127" t="s">
        <v>193</v>
      </c>
      <c r="D158" s="127" t="s">
        <v>112</v>
      </c>
      <c r="E158" s="128" t="s">
        <v>194</v>
      </c>
      <c r="F158" s="129" t="s">
        <v>195</v>
      </c>
      <c r="G158" s="130" t="s">
        <v>185</v>
      </c>
      <c r="H158" s="131">
        <v>25.5</v>
      </c>
      <c r="I158" s="132"/>
      <c r="J158" s="133">
        <f>ROUND(I158*H158,2)</f>
        <v>0</v>
      </c>
      <c r="K158" s="134"/>
      <c r="L158" s="31"/>
      <c r="M158" s="135" t="s">
        <v>1</v>
      </c>
      <c r="N158" s="136" t="s">
        <v>38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116</v>
      </c>
      <c r="AT158" s="139" t="s">
        <v>112</v>
      </c>
      <c r="AU158" s="139" t="s">
        <v>80</v>
      </c>
      <c r="AY158" s="16" t="s">
        <v>110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6" t="s">
        <v>78</v>
      </c>
      <c r="BK158" s="140">
        <f>ROUND(I158*H158,2)</f>
        <v>0</v>
      </c>
      <c r="BL158" s="16" t="s">
        <v>116</v>
      </c>
      <c r="BM158" s="139" t="s">
        <v>196</v>
      </c>
    </row>
    <row r="159" spans="2:65" s="12" customFormat="1" ht="11.25" x14ac:dyDescent="0.2">
      <c r="B159" s="141"/>
      <c r="D159" s="142" t="s">
        <v>118</v>
      </c>
      <c r="E159" s="143" t="s">
        <v>1</v>
      </c>
      <c r="F159" s="144" t="s">
        <v>197</v>
      </c>
      <c r="H159" s="145">
        <v>20.5</v>
      </c>
      <c r="I159" s="146"/>
      <c r="L159" s="141"/>
      <c r="M159" s="147"/>
      <c r="T159" s="148"/>
      <c r="AT159" s="143" t="s">
        <v>118</v>
      </c>
      <c r="AU159" s="143" t="s">
        <v>80</v>
      </c>
      <c r="AV159" s="12" t="s">
        <v>80</v>
      </c>
      <c r="AW159" s="12" t="s">
        <v>30</v>
      </c>
      <c r="AX159" s="12" t="s">
        <v>73</v>
      </c>
      <c r="AY159" s="143" t="s">
        <v>110</v>
      </c>
    </row>
    <row r="160" spans="2:65" s="12" customFormat="1" ht="11.25" x14ac:dyDescent="0.2">
      <c r="B160" s="141"/>
      <c r="D160" s="142" t="s">
        <v>118</v>
      </c>
      <c r="E160" s="143" t="s">
        <v>1</v>
      </c>
      <c r="F160" s="144" t="s">
        <v>198</v>
      </c>
      <c r="H160" s="145">
        <v>5</v>
      </c>
      <c r="I160" s="146"/>
      <c r="L160" s="141"/>
      <c r="M160" s="147"/>
      <c r="T160" s="148"/>
      <c r="AT160" s="143" t="s">
        <v>118</v>
      </c>
      <c r="AU160" s="143" t="s">
        <v>80</v>
      </c>
      <c r="AV160" s="12" t="s">
        <v>80</v>
      </c>
      <c r="AW160" s="12" t="s">
        <v>30</v>
      </c>
      <c r="AX160" s="12" t="s">
        <v>73</v>
      </c>
      <c r="AY160" s="143" t="s">
        <v>110</v>
      </c>
    </row>
    <row r="161" spans="2:65" s="13" customFormat="1" ht="11.25" x14ac:dyDescent="0.2">
      <c r="B161" s="149"/>
      <c r="D161" s="142" t="s">
        <v>118</v>
      </c>
      <c r="E161" s="150" t="s">
        <v>1</v>
      </c>
      <c r="F161" s="151" t="s">
        <v>122</v>
      </c>
      <c r="H161" s="152">
        <v>25.5</v>
      </c>
      <c r="I161" s="153"/>
      <c r="L161" s="149"/>
      <c r="M161" s="154"/>
      <c r="T161" s="155"/>
      <c r="AT161" s="150" t="s">
        <v>118</v>
      </c>
      <c r="AU161" s="150" t="s">
        <v>80</v>
      </c>
      <c r="AV161" s="13" t="s">
        <v>116</v>
      </c>
      <c r="AW161" s="13" t="s">
        <v>30</v>
      </c>
      <c r="AX161" s="13" t="s">
        <v>78</v>
      </c>
      <c r="AY161" s="150" t="s">
        <v>110</v>
      </c>
    </row>
    <row r="162" spans="2:65" s="1" customFormat="1" ht="24.2" customHeight="1" x14ac:dyDescent="0.2">
      <c r="B162" s="31"/>
      <c r="C162" s="127" t="s">
        <v>8</v>
      </c>
      <c r="D162" s="127" t="s">
        <v>112</v>
      </c>
      <c r="E162" s="128" t="s">
        <v>199</v>
      </c>
      <c r="F162" s="129" t="s">
        <v>200</v>
      </c>
      <c r="G162" s="130" t="s">
        <v>185</v>
      </c>
      <c r="H162" s="131">
        <v>25.5</v>
      </c>
      <c r="I162" s="132"/>
      <c r="J162" s="133">
        <f>ROUND(I162*H162,2)</f>
        <v>0</v>
      </c>
      <c r="K162" s="134"/>
      <c r="L162" s="31"/>
      <c r="M162" s="135" t="s">
        <v>1</v>
      </c>
      <c r="N162" s="136" t="s">
        <v>38</v>
      </c>
      <c r="P162" s="137">
        <f>O162*H162</f>
        <v>0</v>
      </c>
      <c r="Q162" s="137">
        <v>5.0000000000000002E-5</v>
      </c>
      <c r="R162" s="137">
        <f>Q162*H162</f>
        <v>1.2750000000000001E-3</v>
      </c>
      <c r="S162" s="137">
        <v>0</v>
      </c>
      <c r="T162" s="138">
        <f>S162*H162</f>
        <v>0</v>
      </c>
      <c r="AR162" s="139" t="s">
        <v>116</v>
      </c>
      <c r="AT162" s="139" t="s">
        <v>112</v>
      </c>
      <c r="AU162" s="139" t="s">
        <v>80</v>
      </c>
      <c r="AY162" s="16" t="s">
        <v>110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78</v>
      </c>
      <c r="BK162" s="140">
        <f>ROUND(I162*H162,2)</f>
        <v>0</v>
      </c>
      <c r="BL162" s="16" t="s">
        <v>116</v>
      </c>
      <c r="BM162" s="139" t="s">
        <v>201</v>
      </c>
    </row>
    <row r="163" spans="2:65" s="1" customFormat="1" ht="16.5" customHeight="1" x14ac:dyDescent="0.2">
      <c r="B163" s="31"/>
      <c r="C163" s="127" t="s">
        <v>202</v>
      </c>
      <c r="D163" s="127" t="s">
        <v>112</v>
      </c>
      <c r="E163" s="128" t="s">
        <v>203</v>
      </c>
      <c r="F163" s="129" t="s">
        <v>204</v>
      </c>
      <c r="G163" s="130" t="s">
        <v>185</v>
      </c>
      <c r="H163" s="131">
        <v>25.5</v>
      </c>
      <c r="I163" s="132"/>
      <c r="J163" s="133">
        <f>ROUND(I163*H163,2)</f>
        <v>0</v>
      </c>
      <c r="K163" s="134"/>
      <c r="L163" s="31"/>
      <c r="M163" s="135" t="s">
        <v>1</v>
      </c>
      <c r="N163" s="136" t="s">
        <v>38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116</v>
      </c>
      <c r="AT163" s="139" t="s">
        <v>112</v>
      </c>
      <c r="AU163" s="139" t="s">
        <v>80</v>
      </c>
      <c r="AY163" s="16" t="s">
        <v>110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6" t="s">
        <v>78</v>
      </c>
      <c r="BK163" s="140">
        <f>ROUND(I163*H163,2)</f>
        <v>0</v>
      </c>
      <c r="BL163" s="16" t="s">
        <v>116</v>
      </c>
      <c r="BM163" s="139" t="s">
        <v>205</v>
      </c>
    </row>
    <row r="164" spans="2:65" s="1" customFormat="1" ht="33" customHeight="1" x14ac:dyDescent="0.2">
      <c r="B164" s="31"/>
      <c r="C164" s="127" t="s">
        <v>206</v>
      </c>
      <c r="D164" s="127" t="s">
        <v>112</v>
      </c>
      <c r="E164" s="128" t="s">
        <v>207</v>
      </c>
      <c r="F164" s="129" t="s">
        <v>208</v>
      </c>
      <c r="G164" s="130" t="s">
        <v>173</v>
      </c>
      <c r="H164" s="131">
        <v>19</v>
      </c>
      <c r="I164" s="132"/>
      <c r="J164" s="133">
        <f>ROUND(I164*H164,2)</f>
        <v>0</v>
      </c>
      <c r="K164" s="134"/>
      <c r="L164" s="31"/>
      <c r="M164" s="135" t="s">
        <v>1</v>
      </c>
      <c r="N164" s="136" t="s">
        <v>38</v>
      </c>
      <c r="P164" s="137">
        <f>O164*H164</f>
        <v>0</v>
      </c>
      <c r="Q164" s="137">
        <v>1.6167899999999999</v>
      </c>
      <c r="R164" s="137">
        <f>Q164*H164</f>
        <v>30.719009999999997</v>
      </c>
      <c r="S164" s="137">
        <v>0</v>
      </c>
      <c r="T164" s="138">
        <f>S164*H164</f>
        <v>0</v>
      </c>
      <c r="AR164" s="139" t="s">
        <v>116</v>
      </c>
      <c r="AT164" s="139" t="s">
        <v>112</v>
      </c>
      <c r="AU164" s="139" t="s">
        <v>80</v>
      </c>
      <c r="AY164" s="16" t="s">
        <v>110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6" t="s">
        <v>78</v>
      </c>
      <c r="BK164" s="140">
        <f>ROUND(I164*H164,2)</f>
        <v>0</v>
      </c>
      <c r="BL164" s="16" t="s">
        <v>116</v>
      </c>
      <c r="BM164" s="139" t="s">
        <v>209</v>
      </c>
    </row>
    <row r="165" spans="2:65" s="12" customFormat="1" ht="11.25" x14ac:dyDescent="0.2">
      <c r="B165" s="141"/>
      <c r="D165" s="142" t="s">
        <v>118</v>
      </c>
      <c r="E165" s="143" t="s">
        <v>1</v>
      </c>
      <c r="F165" s="144" t="s">
        <v>210</v>
      </c>
      <c r="H165" s="145">
        <v>19</v>
      </c>
      <c r="I165" s="146"/>
      <c r="L165" s="141"/>
      <c r="M165" s="147"/>
      <c r="T165" s="148"/>
      <c r="AT165" s="143" t="s">
        <v>118</v>
      </c>
      <c r="AU165" s="143" t="s">
        <v>80</v>
      </c>
      <c r="AV165" s="12" t="s">
        <v>80</v>
      </c>
      <c r="AW165" s="12" t="s">
        <v>30</v>
      </c>
      <c r="AX165" s="12" t="s">
        <v>78</v>
      </c>
      <c r="AY165" s="143" t="s">
        <v>110</v>
      </c>
    </row>
    <row r="166" spans="2:65" s="11" customFormat="1" ht="22.9" customHeight="1" x14ac:dyDescent="0.2">
      <c r="B166" s="115"/>
      <c r="D166" s="116" t="s">
        <v>72</v>
      </c>
      <c r="E166" s="125" t="s">
        <v>211</v>
      </c>
      <c r="F166" s="125" t="s">
        <v>212</v>
      </c>
      <c r="I166" s="118"/>
      <c r="J166" s="126">
        <f>BK166</f>
        <v>0</v>
      </c>
      <c r="L166" s="115"/>
      <c r="M166" s="120"/>
      <c r="P166" s="121">
        <f>SUM(P167:P177)</f>
        <v>0</v>
      </c>
      <c r="R166" s="121">
        <f>SUM(R167:R177)</f>
        <v>0</v>
      </c>
      <c r="T166" s="122">
        <f>SUM(T167:T177)</f>
        <v>0</v>
      </c>
      <c r="AR166" s="116" t="s">
        <v>78</v>
      </c>
      <c r="AT166" s="123" t="s">
        <v>72</v>
      </c>
      <c r="AU166" s="123" t="s">
        <v>78</v>
      </c>
      <c r="AY166" s="116" t="s">
        <v>110</v>
      </c>
      <c r="BK166" s="124">
        <f>SUM(BK167:BK177)</f>
        <v>0</v>
      </c>
    </row>
    <row r="167" spans="2:65" s="1" customFormat="1" ht="21.75" customHeight="1" x14ac:dyDescent="0.2">
      <c r="B167" s="31"/>
      <c r="C167" s="127" t="s">
        <v>213</v>
      </c>
      <c r="D167" s="127" t="s">
        <v>112</v>
      </c>
      <c r="E167" s="128" t="s">
        <v>214</v>
      </c>
      <c r="F167" s="129" t="s">
        <v>215</v>
      </c>
      <c r="G167" s="130" t="s">
        <v>216</v>
      </c>
      <c r="H167" s="131">
        <v>159.64099999999999</v>
      </c>
      <c r="I167" s="132"/>
      <c r="J167" s="133">
        <f>ROUND(I167*H167,2)</f>
        <v>0</v>
      </c>
      <c r="K167" s="134"/>
      <c r="L167" s="31"/>
      <c r="M167" s="135" t="s">
        <v>1</v>
      </c>
      <c r="N167" s="136" t="s">
        <v>38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116</v>
      </c>
      <c r="AT167" s="139" t="s">
        <v>112</v>
      </c>
      <c r="AU167" s="139" t="s">
        <v>80</v>
      </c>
      <c r="AY167" s="16" t="s">
        <v>110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6" t="s">
        <v>78</v>
      </c>
      <c r="BK167" s="140">
        <f>ROUND(I167*H167,2)</f>
        <v>0</v>
      </c>
      <c r="BL167" s="16" t="s">
        <v>116</v>
      </c>
      <c r="BM167" s="139" t="s">
        <v>217</v>
      </c>
    </row>
    <row r="168" spans="2:65" s="1" customFormat="1" ht="24.2" customHeight="1" x14ac:dyDescent="0.2">
      <c r="B168" s="31"/>
      <c r="C168" s="127" t="s">
        <v>218</v>
      </c>
      <c r="D168" s="127" t="s">
        <v>112</v>
      </c>
      <c r="E168" s="128" t="s">
        <v>219</v>
      </c>
      <c r="F168" s="129" t="s">
        <v>220</v>
      </c>
      <c r="G168" s="130" t="s">
        <v>216</v>
      </c>
      <c r="H168" s="131">
        <v>2344.3150000000001</v>
      </c>
      <c r="I168" s="132"/>
      <c r="J168" s="133">
        <f>ROUND(I168*H168,2)</f>
        <v>0</v>
      </c>
      <c r="K168" s="134"/>
      <c r="L168" s="31"/>
      <c r="M168" s="135" t="s">
        <v>1</v>
      </c>
      <c r="N168" s="136" t="s">
        <v>38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116</v>
      </c>
      <c r="AT168" s="139" t="s">
        <v>112</v>
      </c>
      <c r="AU168" s="139" t="s">
        <v>80</v>
      </c>
      <c r="AY168" s="16" t="s">
        <v>110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6" t="s">
        <v>78</v>
      </c>
      <c r="BK168" s="140">
        <f>ROUND(I168*H168,2)</f>
        <v>0</v>
      </c>
      <c r="BL168" s="16" t="s">
        <v>116</v>
      </c>
      <c r="BM168" s="139" t="s">
        <v>221</v>
      </c>
    </row>
    <row r="169" spans="2:65" s="12" customFormat="1" ht="11.25" x14ac:dyDescent="0.2">
      <c r="B169" s="141"/>
      <c r="D169" s="142" t="s">
        <v>118</v>
      </c>
      <c r="E169" s="143" t="s">
        <v>1</v>
      </c>
      <c r="F169" s="144" t="s">
        <v>222</v>
      </c>
      <c r="H169" s="145">
        <v>1724.7159999999999</v>
      </c>
      <c r="I169" s="146"/>
      <c r="L169" s="141"/>
      <c r="M169" s="147"/>
      <c r="T169" s="148"/>
      <c r="AT169" s="143" t="s">
        <v>118</v>
      </c>
      <c r="AU169" s="143" t="s">
        <v>80</v>
      </c>
      <c r="AV169" s="12" t="s">
        <v>80</v>
      </c>
      <c r="AW169" s="12" t="s">
        <v>30</v>
      </c>
      <c r="AX169" s="12" t="s">
        <v>73</v>
      </c>
      <c r="AY169" s="143" t="s">
        <v>110</v>
      </c>
    </row>
    <row r="170" spans="2:65" s="12" customFormat="1" ht="11.25" x14ac:dyDescent="0.2">
      <c r="B170" s="141"/>
      <c r="D170" s="142" t="s">
        <v>118</v>
      </c>
      <c r="E170" s="143" t="s">
        <v>1</v>
      </c>
      <c r="F170" s="144" t="s">
        <v>223</v>
      </c>
      <c r="H170" s="145">
        <v>619.59900000000005</v>
      </c>
      <c r="I170" s="146"/>
      <c r="L170" s="141"/>
      <c r="M170" s="147"/>
      <c r="T170" s="148"/>
      <c r="AT170" s="143" t="s">
        <v>118</v>
      </c>
      <c r="AU170" s="143" t="s">
        <v>80</v>
      </c>
      <c r="AV170" s="12" t="s">
        <v>80</v>
      </c>
      <c r="AW170" s="12" t="s">
        <v>30</v>
      </c>
      <c r="AX170" s="12" t="s">
        <v>73</v>
      </c>
      <c r="AY170" s="143" t="s">
        <v>110</v>
      </c>
    </row>
    <row r="171" spans="2:65" s="13" customFormat="1" ht="11.25" x14ac:dyDescent="0.2">
      <c r="B171" s="149"/>
      <c r="D171" s="142" t="s">
        <v>118</v>
      </c>
      <c r="E171" s="150" t="s">
        <v>1</v>
      </c>
      <c r="F171" s="151" t="s">
        <v>122</v>
      </c>
      <c r="H171" s="152">
        <v>2344.3150000000001</v>
      </c>
      <c r="I171" s="153"/>
      <c r="L171" s="149"/>
      <c r="M171" s="154"/>
      <c r="T171" s="155"/>
      <c r="AT171" s="150" t="s">
        <v>118</v>
      </c>
      <c r="AU171" s="150" t="s">
        <v>80</v>
      </c>
      <c r="AV171" s="13" t="s">
        <v>116</v>
      </c>
      <c r="AW171" s="13" t="s">
        <v>30</v>
      </c>
      <c r="AX171" s="13" t="s">
        <v>78</v>
      </c>
      <c r="AY171" s="150" t="s">
        <v>110</v>
      </c>
    </row>
    <row r="172" spans="2:65" s="1" customFormat="1" ht="37.9" customHeight="1" x14ac:dyDescent="0.2">
      <c r="B172" s="31"/>
      <c r="C172" s="127" t="s">
        <v>224</v>
      </c>
      <c r="D172" s="127" t="s">
        <v>112</v>
      </c>
      <c r="E172" s="128" t="s">
        <v>225</v>
      </c>
      <c r="F172" s="129" t="s">
        <v>226</v>
      </c>
      <c r="G172" s="130" t="s">
        <v>216</v>
      </c>
      <c r="H172" s="131">
        <v>123.194</v>
      </c>
      <c r="I172" s="132"/>
      <c r="J172" s="133">
        <f>ROUND(I172*H172,2)</f>
        <v>0</v>
      </c>
      <c r="K172" s="134"/>
      <c r="L172" s="31"/>
      <c r="M172" s="135" t="s">
        <v>1</v>
      </c>
      <c r="N172" s="136" t="s">
        <v>38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116</v>
      </c>
      <c r="AT172" s="139" t="s">
        <v>112</v>
      </c>
      <c r="AU172" s="139" t="s">
        <v>80</v>
      </c>
      <c r="AY172" s="16" t="s">
        <v>110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6" t="s">
        <v>78</v>
      </c>
      <c r="BK172" s="140">
        <f>ROUND(I172*H172,2)</f>
        <v>0</v>
      </c>
      <c r="BL172" s="16" t="s">
        <v>116</v>
      </c>
      <c r="BM172" s="139" t="s">
        <v>227</v>
      </c>
    </row>
    <row r="173" spans="2:65" s="12" customFormat="1" ht="11.25" x14ac:dyDescent="0.2">
      <c r="B173" s="141"/>
      <c r="D173" s="142" t="s">
        <v>118</v>
      </c>
      <c r="E173" s="143" t="s">
        <v>1</v>
      </c>
      <c r="F173" s="144" t="s">
        <v>228</v>
      </c>
      <c r="H173" s="145">
        <v>123.194</v>
      </c>
      <c r="I173" s="146"/>
      <c r="L173" s="141"/>
      <c r="M173" s="147"/>
      <c r="T173" s="148"/>
      <c r="AT173" s="143" t="s">
        <v>118</v>
      </c>
      <c r="AU173" s="143" t="s">
        <v>80</v>
      </c>
      <c r="AV173" s="12" t="s">
        <v>80</v>
      </c>
      <c r="AW173" s="12" t="s">
        <v>30</v>
      </c>
      <c r="AX173" s="12" t="s">
        <v>78</v>
      </c>
      <c r="AY173" s="143" t="s">
        <v>110</v>
      </c>
    </row>
    <row r="174" spans="2:65" s="1" customFormat="1" ht="44.25" customHeight="1" x14ac:dyDescent="0.2">
      <c r="B174" s="31"/>
      <c r="C174" s="127" t="s">
        <v>7</v>
      </c>
      <c r="D174" s="127" t="s">
        <v>112</v>
      </c>
      <c r="E174" s="128" t="s">
        <v>229</v>
      </c>
      <c r="F174" s="129" t="s">
        <v>230</v>
      </c>
      <c r="G174" s="130" t="s">
        <v>216</v>
      </c>
      <c r="H174" s="131">
        <v>5.0149999999999997</v>
      </c>
      <c r="I174" s="132"/>
      <c r="J174" s="133">
        <f>ROUND(I174*H174,2)</f>
        <v>0</v>
      </c>
      <c r="K174" s="134"/>
      <c r="L174" s="31"/>
      <c r="M174" s="135" t="s">
        <v>1</v>
      </c>
      <c r="N174" s="136" t="s">
        <v>38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116</v>
      </c>
      <c r="AT174" s="139" t="s">
        <v>112</v>
      </c>
      <c r="AU174" s="139" t="s">
        <v>80</v>
      </c>
      <c r="AY174" s="16" t="s">
        <v>110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6" t="s">
        <v>78</v>
      </c>
      <c r="BK174" s="140">
        <f>ROUND(I174*H174,2)</f>
        <v>0</v>
      </c>
      <c r="BL174" s="16" t="s">
        <v>116</v>
      </c>
      <c r="BM174" s="139" t="s">
        <v>231</v>
      </c>
    </row>
    <row r="175" spans="2:65" s="12" customFormat="1" ht="11.25" x14ac:dyDescent="0.2">
      <c r="B175" s="141"/>
      <c r="D175" s="142" t="s">
        <v>118</v>
      </c>
      <c r="E175" s="143" t="s">
        <v>1</v>
      </c>
      <c r="F175" s="144" t="s">
        <v>232</v>
      </c>
      <c r="H175" s="145">
        <v>5.0149999999999997</v>
      </c>
      <c r="I175" s="146"/>
      <c r="L175" s="141"/>
      <c r="M175" s="147"/>
      <c r="T175" s="148"/>
      <c r="AT175" s="143" t="s">
        <v>118</v>
      </c>
      <c r="AU175" s="143" t="s">
        <v>80</v>
      </c>
      <c r="AV175" s="12" t="s">
        <v>80</v>
      </c>
      <c r="AW175" s="12" t="s">
        <v>30</v>
      </c>
      <c r="AX175" s="12" t="s">
        <v>78</v>
      </c>
      <c r="AY175" s="143" t="s">
        <v>110</v>
      </c>
    </row>
    <row r="176" spans="2:65" s="1" customFormat="1" ht="44.25" customHeight="1" x14ac:dyDescent="0.2">
      <c r="B176" s="31"/>
      <c r="C176" s="127" t="s">
        <v>233</v>
      </c>
      <c r="D176" s="127" t="s">
        <v>112</v>
      </c>
      <c r="E176" s="128" t="s">
        <v>234</v>
      </c>
      <c r="F176" s="129" t="s">
        <v>235</v>
      </c>
      <c r="G176" s="130" t="s">
        <v>216</v>
      </c>
      <c r="H176" s="131">
        <v>31.433</v>
      </c>
      <c r="I176" s="132"/>
      <c r="J176" s="133">
        <f>ROUND(I176*H176,2)</f>
        <v>0</v>
      </c>
      <c r="K176" s="134"/>
      <c r="L176" s="31"/>
      <c r="M176" s="135" t="s">
        <v>1</v>
      </c>
      <c r="N176" s="136" t="s">
        <v>38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116</v>
      </c>
      <c r="AT176" s="139" t="s">
        <v>112</v>
      </c>
      <c r="AU176" s="139" t="s">
        <v>80</v>
      </c>
      <c r="AY176" s="16" t="s">
        <v>110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78</v>
      </c>
      <c r="BK176" s="140">
        <f>ROUND(I176*H176,2)</f>
        <v>0</v>
      </c>
      <c r="BL176" s="16" t="s">
        <v>116</v>
      </c>
      <c r="BM176" s="139" t="s">
        <v>236</v>
      </c>
    </row>
    <row r="177" spans="2:65" s="12" customFormat="1" ht="11.25" x14ac:dyDescent="0.2">
      <c r="B177" s="141"/>
      <c r="D177" s="142" t="s">
        <v>118</v>
      </c>
      <c r="E177" s="143" t="s">
        <v>1</v>
      </c>
      <c r="F177" s="144" t="s">
        <v>237</v>
      </c>
      <c r="H177" s="145">
        <v>31.433</v>
      </c>
      <c r="I177" s="146"/>
      <c r="L177" s="141"/>
      <c r="M177" s="147"/>
      <c r="T177" s="148"/>
      <c r="AT177" s="143" t="s">
        <v>118</v>
      </c>
      <c r="AU177" s="143" t="s">
        <v>80</v>
      </c>
      <c r="AV177" s="12" t="s">
        <v>80</v>
      </c>
      <c r="AW177" s="12" t="s">
        <v>30</v>
      </c>
      <c r="AX177" s="12" t="s">
        <v>78</v>
      </c>
      <c r="AY177" s="143" t="s">
        <v>110</v>
      </c>
    </row>
    <row r="178" spans="2:65" s="11" customFormat="1" ht="22.9" customHeight="1" x14ac:dyDescent="0.2">
      <c r="B178" s="115"/>
      <c r="D178" s="116" t="s">
        <v>72</v>
      </c>
      <c r="E178" s="125" t="s">
        <v>238</v>
      </c>
      <c r="F178" s="125" t="s">
        <v>239</v>
      </c>
      <c r="I178" s="118"/>
      <c r="J178" s="126">
        <f>BK178</f>
        <v>0</v>
      </c>
      <c r="L178" s="115"/>
      <c r="M178" s="120"/>
      <c r="P178" s="121">
        <f>P179</f>
        <v>0</v>
      </c>
      <c r="R178" s="121">
        <f>R179</f>
        <v>0</v>
      </c>
      <c r="T178" s="122">
        <f>T179</f>
        <v>0</v>
      </c>
      <c r="AR178" s="116" t="s">
        <v>78</v>
      </c>
      <c r="AT178" s="123" t="s">
        <v>72</v>
      </c>
      <c r="AU178" s="123" t="s">
        <v>78</v>
      </c>
      <c r="AY178" s="116" t="s">
        <v>110</v>
      </c>
      <c r="BK178" s="124">
        <f>BK179</f>
        <v>0</v>
      </c>
    </row>
    <row r="179" spans="2:65" s="1" customFormat="1" ht="33" customHeight="1" x14ac:dyDescent="0.2">
      <c r="B179" s="31"/>
      <c r="C179" s="127" t="s">
        <v>240</v>
      </c>
      <c r="D179" s="127" t="s">
        <v>112</v>
      </c>
      <c r="E179" s="128" t="s">
        <v>241</v>
      </c>
      <c r="F179" s="129" t="s">
        <v>242</v>
      </c>
      <c r="G179" s="130" t="s">
        <v>216</v>
      </c>
      <c r="H179" s="131">
        <v>119.123</v>
      </c>
      <c r="I179" s="132"/>
      <c r="J179" s="133">
        <f>ROUND(I179*H179,2)</f>
        <v>0</v>
      </c>
      <c r="K179" s="134"/>
      <c r="L179" s="31"/>
      <c r="M179" s="135" t="s">
        <v>1</v>
      </c>
      <c r="N179" s="136" t="s">
        <v>38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AR179" s="139" t="s">
        <v>116</v>
      </c>
      <c r="AT179" s="139" t="s">
        <v>112</v>
      </c>
      <c r="AU179" s="139" t="s">
        <v>80</v>
      </c>
      <c r="AY179" s="16" t="s">
        <v>110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6" t="s">
        <v>78</v>
      </c>
      <c r="BK179" s="140">
        <f>ROUND(I179*H179,2)</f>
        <v>0</v>
      </c>
      <c r="BL179" s="16" t="s">
        <v>116</v>
      </c>
      <c r="BM179" s="139" t="s">
        <v>243</v>
      </c>
    </row>
    <row r="180" spans="2:65" s="11" customFormat="1" ht="25.9" customHeight="1" x14ac:dyDescent="0.2">
      <c r="B180" s="115"/>
      <c r="D180" s="116" t="s">
        <v>72</v>
      </c>
      <c r="E180" s="117" t="s">
        <v>244</v>
      </c>
      <c r="F180" s="117" t="s">
        <v>245</v>
      </c>
      <c r="I180" s="118"/>
      <c r="J180" s="119">
        <f>BK180</f>
        <v>0</v>
      </c>
      <c r="L180" s="115"/>
      <c r="M180" s="120"/>
      <c r="P180" s="121">
        <f>SUM(P181:P183)</f>
        <v>0</v>
      </c>
      <c r="R180" s="121">
        <f>SUM(R181:R183)</f>
        <v>0</v>
      </c>
      <c r="T180" s="122">
        <f>SUM(T181:T183)</f>
        <v>0</v>
      </c>
      <c r="AR180" s="116" t="s">
        <v>138</v>
      </c>
      <c r="AT180" s="123" t="s">
        <v>72</v>
      </c>
      <c r="AU180" s="123" t="s">
        <v>73</v>
      </c>
      <c r="AY180" s="116" t="s">
        <v>110</v>
      </c>
      <c r="BK180" s="124">
        <f>SUM(BK181:BK183)</f>
        <v>0</v>
      </c>
    </row>
    <row r="181" spans="2:65" s="1" customFormat="1" ht="16.5" customHeight="1" x14ac:dyDescent="0.2">
      <c r="B181" s="31"/>
      <c r="C181" s="127" t="s">
        <v>246</v>
      </c>
      <c r="D181" s="127" t="s">
        <v>112</v>
      </c>
      <c r="E181" s="128" t="s">
        <v>247</v>
      </c>
      <c r="F181" s="129" t="s">
        <v>248</v>
      </c>
      <c r="G181" s="130" t="s">
        <v>249</v>
      </c>
      <c r="H181" s="131">
        <v>1</v>
      </c>
      <c r="I181" s="132"/>
      <c r="J181" s="133">
        <f>ROUND(I181*H181,2)</f>
        <v>0</v>
      </c>
      <c r="K181" s="134"/>
      <c r="L181" s="31"/>
      <c r="M181" s="135" t="s">
        <v>1</v>
      </c>
      <c r="N181" s="136" t="s">
        <v>38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250</v>
      </c>
      <c r="AT181" s="139" t="s">
        <v>112</v>
      </c>
      <c r="AU181" s="139" t="s">
        <v>78</v>
      </c>
      <c r="AY181" s="16" t="s">
        <v>110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6" t="s">
        <v>78</v>
      </c>
      <c r="BK181" s="140">
        <f>ROUND(I181*H181,2)</f>
        <v>0</v>
      </c>
      <c r="BL181" s="16" t="s">
        <v>250</v>
      </c>
      <c r="BM181" s="139" t="s">
        <v>251</v>
      </c>
    </row>
    <row r="182" spans="2:65" s="1" customFormat="1" ht="24.2" customHeight="1" x14ac:dyDescent="0.2">
      <c r="B182" s="31"/>
      <c r="C182" s="127" t="s">
        <v>252</v>
      </c>
      <c r="D182" s="127" t="s">
        <v>112</v>
      </c>
      <c r="E182" s="128" t="s">
        <v>253</v>
      </c>
      <c r="F182" s="129" t="s">
        <v>254</v>
      </c>
      <c r="G182" s="130" t="s">
        <v>249</v>
      </c>
      <c r="H182" s="131">
        <v>1</v>
      </c>
      <c r="I182" s="132"/>
      <c r="J182" s="133">
        <f>ROUND(I182*H182,2)</f>
        <v>0</v>
      </c>
      <c r="K182" s="134"/>
      <c r="L182" s="31"/>
      <c r="M182" s="135" t="s">
        <v>1</v>
      </c>
      <c r="N182" s="136" t="s">
        <v>38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250</v>
      </c>
      <c r="AT182" s="139" t="s">
        <v>112</v>
      </c>
      <c r="AU182" s="139" t="s">
        <v>78</v>
      </c>
      <c r="AY182" s="16" t="s">
        <v>110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6" t="s">
        <v>78</v>
      </c>
      <c r="BK182" s="140">
        <f>ROUND(I182*H182,2)</f>
        <v>0</v>
      </c>
      <c r="BL182" s="16" t="s">
        <v>250</v>
      </c>
      <c r="BM182" s="139" t="s">
        <v>255</v>
      </c>
    </row>
    <row r="183" spans="2:65" s="1" customFormat="1" ht="16.5" customHeight="1" x14ac:dyDescent="0.2">
      <c r="B183" s="31"/>
      <c r="C183" s="127" t="s">
        <v>256</v>
      </c>
      <c r="D183" s="127" t="s">
        <v>112</v>
      </c>
      <c r="E183" s="128" t="s">
        <v>257</v>
      </c>
      <c r="F183" s="129" t="s">
        <v>258</v>
      </c>
      <c r="G183" s="130" t="s">
        <v>249</v>
      </c>
      <c r="H183" s="131">
        <v>1</v>
      </c>
      <c r="I183" s="132"/>
      <c r="J183" s="133">
        <f>ROUND(I183*H183,2)</f>
        <v>0</v>
      </c>
      <c r="K183" s="134"/>
      <c r="L183" s="31"/>
      <c r="M183" s="162" t="s">
        <v>1</v>
      </c>
      <c r="N183" s="163" t="s">
        <v>38</v>
      </c>
      <c r="O183" s="164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AR183" s="139" t="s">
        <v>250</v>
      </c>
      <c r="AT183" s="139" t="s">
        <v>112</v>
      </c>
      <c r="AU183" s="139" t="s">
        <v>78</v>
      </c>
      <c r="AY183" s="16" t="s">
        <v>110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78</v>
      </c>
      <c r="BK183" s="140">
        <f>ROUND(I183*H183,2)</f>
        <v>0</v>
      </c>
      <c r="BL183" s="16" t="s">
        <v>250</v>
      </c>
      <c r="BM183" s="139" t="s">
        <v>259</v>
      </c>
    </row>
    <row r="184" spans="2:65" s="1" customFormat="1" ht="6.95" customHeight="1" x14ac:dyDescent="0.2"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31"/>
    </row>
  </sheetData>
  <sheetProtection algorithmName="SHA-512" hashValue="3aK5yHGE8PFYPaxIHLZBWwq7A1CGWQ3wkQVC+zAdjgse5GCyEO05q0VN/pDx6achDWnlhelTPkTva48t3PwHNw==" saltValue="S9umXyFNtXNAG2emF9l7kIYcSmfJ3KAJExoy8pTSQ5b9UeJj49gFLw7TMb0JG4qaQNlVMbXqHti+HNaXqSydhw==" spinCount="100000" sheet="1" objects="1" scenarios="1" formatColumns="0" formatRows="0" autoFilter="0"/>
  <autoFilter ref="C119:K183" xr:uid="{00000000-0009-0000-0000-000001000000}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N11 - Benešov - ul. Ty...</vt:lpstr>
      <vt:lpstr>'N11 - Benešov - ul. Ty...'!Názvy_tisku</vt:lpstr>
      <vt:lpstr>'Rekapitulace stavby'!Názvy_tisku</vt:lpstr>
      <vt:lpstr>'N11 - Benešov - ul. Ty...'!Oblast_tisku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Pikora Aleš Ing.</dc:creator>
  <cp:lastModifiedBy>Pikora Aleš Ing.</cp:lastModifiedBy>
  <dcterms:created xsi:type="dcterms:W3CDTF">2023-08-16T15:18:21Z</dcterms:created>
  <dcterms:modified xsi:type="dcterms:W3CDTF">2023-08-16T15:19:57Z</dcterms:modified>
</cp:coreProperties>
</file>